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ero" sheetId="1" state="visible" r:id="rId1"/>
    <sheet xmlns:r="http://schemas.openxmlformats.org/officeDocument/2006/relationships" name="Instrucciones" sheetId="2" state="visible" r:id="rId2"/>
    <sheet xmlns:r="http://schemas.openxmlformats.org/officeDocument/2006/relationships" name="Datos" sheetId="3" state="visible" r:id="rId3"/>
    <sheet xmlns:r="http://schemas.openxmlformats.org/officeDocument/2006/relationships" name="Conceptos y metas" sheetId="4" state="visible" r:id="rId4"/>
    <sheet xmlns:r="http://schemas.openxmlformats.org/officeDocument/2006/relationships" name="Cálculos" sheetId="5" state="visible" r:id="rId5"/>
  </sheets>
  <definedNames>
    <definedName name="ListaConceptos">OFFSET('Conceptos y metas'!$B$8,0,0,COUNTA('Conceptos y metas'!$B$8:$B$22),1)</definedName>
    <definedName name="MenuPeriodo">'Conceptos y metas'!$H$8:$H$20</definedName>
  </definedNames>
  <calcPr calcId="124519" fullCalcOnLoad="1"/>
</workbook>
</file>

<file path=xl/styles.xml><?xml version="1.0" encoding="utf-8"?>
<styleSheet xmlns="http://schemas.openxmlformats.org/spreadsheetml/2006/main">
  <numFmts count="12">
    <numFmt numFmtId="164" formatCode="$#,##0"/>
    <numFmt numFmtId="165" formatCode="0.0"/>
    <numFmt numFmtId="166" formatCode="yyyy-mm-dd"/>
    <numFmt numFmtId="167" formatCode="dd/mm/yyyy"/>
    <numFmt numFmtId="168" formatCode="&quot;Meta: &quot;$#,##0"/>
    <numFmt numFmtId="169" formatCode="&quot;Límite: &quot;$#,##0"/>
    <numFmt numFmtId="170" formatCode="&quot;Meta: &quot;0.0"/>
    <numFmt numFmtId="171" formatCode="&quot;Límite: &quot;0.0"/>
    <numFmt numFmtId="172" formatCode="&quot;Meta: &quot;0"/>
    <numFmt numFmtId="173" formatCode="&quot;Límite: &quot;0"/>
    <numFmt numFmtId="174" formatCode="&quot;Meta: &quot;0%"/>
    <numFmt numFmtId="175" formatCode="&quot;Límite: &quot;0%"/>
  </numFmts>
  <fonts count="29">
    <font>
      <name val="Calibri"/>
      <family val="2"/>
      <color theme="1"/>
      <sz val="11"/>
      <scheme val="minor"/>
    </font>
    <font>
      <name val="Arial"/>
      <b val="1"/>
      <color rgb="001F3864"/>
      <sz val="16"/>
    </font>
    <font>
      <name val="Arial"/>
      <color rgb="00595959"/>
      <sz val="10"/>
    </font>
    <font>
      <name val="Arial"/>
      <b val="1"/>
      <color rgb="001F3864"/>
      <sz val="10"/>
    </font>
    <font>
      <name val="Arial"/>
      <b val="1"/>
      <color rgb="000000FF"/>
      <sz val="12"/>
    </font>
    <font>
      <name val="Arial"/>
      <b val="1"/>
      <color rgb="00FFFFFF"/>
      <sz val="10"/>
    </font>
    <font>
      <name val="Arial"/>
      <b val="1"/>
      <color rgb="000000FF"/>
      <sz val="10"/>
    </font>
    <font>
      <name val="Arial"/>
      <b val="1"/>
      <color rgb="00404040"/>
      <sz val="10"/>
    </font>
    <font>
      <name val="Arial"/>
      <i val="1"/>
      <color rgb="00595959"/>
      <sz val="9"/>
    </font>
    <font>
      <name val="Arial"/>
      <b val="1"/>
      <color rgb="001F3864"/>
      <sz val="11"/>
    </font>
    <font>
      <name val="Arial"/>
      <b val="1"/>
      <sz val="10"/>
    </font>
    <font>
      <name val="Arial"/>
      <i val="1"/>
      <color rgb="00808080"/>
      <sz val="8"/>
    </font>
    <font>
      <name val="Arial"/>
      <b val="1"/>
      <color rgb="00595959"/>
      <sz val="9"/>
    </font>
    <font>
      <name val="Arial"/>
      <color rgb="00808080"/>
      <sz val="9"/>
    </font>
    <font>
      <name val="Arial"/>
      <b val="1"/>
      <color rgb="00FFFFFF"/>
      <sz val="11"/>
    </font>
    <font>
      <name val="Arial"/>
      <color rgb="00404040"/>
      <sz val="9"/>
    </font>
    <font>
      <name val="Arial"/>
      <b val="1"/>
      <color rgb="00FFFFFF"/>
      <sz val="9"/>
    </font>
    <font>
      <name val="Arial"/>
      <sz val="10"/>
    </font>
    <font>
      <name val="Arial"/>
      <i val="1"/>
      <color rgb="00404040"/>
      <sz val="9"/>
    </font>
    <font>
      <name val="Arial"/>
      <b val="1"/>
      <color rgb="00FFFFFF"/>
      <sz val="20"/>
    </font>
    <font>
      <name val="Arial"/>
      <i val="1"/>
      <color rgb="00BF8F00"/>
      <sz val="10"/>
    </font>
    <font>
      <name val="Arial"/>
      <b val="1"/>
      <color rgb="001F3864"/>
      <sz val="20"/>
    </font>
    <font>
      <name val="Arial"/>
      <b val="1"/>
      <color rgb="00FFFFFF"/>
      <sz val="12"/>
    </font>
    <font>
      <name val="Arial"/>
      <color rgb="00595959"/>
      <sz val="9"/>
    </font>
    <font>
      <name val="Arial"/>
      <b val="1"/>
      <color rgb="001F3864"/>
      <sz val="9"/>
    </font>
    <font>
      <name val="Arial"/>
      <b val="1"/>
      <color rgb="00FFFFFF"/>
      <sz val="18"/>
    </font>
    <font>
      <name val="Arial"/>
      <b val="1"/>
      <color rgb="001F3864"/>
      <sz val="13"/>
    </font>
    <font>
      <name val="Arial"/>
      <b val="1"/>
      <color rgb="00FFFFFF"/>
      <sz val="13"/>
    </font>
    <font>
      <name val="Arial"/>
      <color rgb="00262626"/>
      <sz val="10"/>
    </font>
  </fonts>
  <fills count="10">
    <fill>
      <patternFill/>
    </fill>
    <fill>
      <patternFill patternType="gray125"/>
    </fill>
    <fill>
      <patternFill patternType="solid">
        <fgColor rgb="00FFF2CC"/>
        <bgColor rgb="00FFF2CC"/>
      </patternFill>
    </fill>
    <fill>
      <patternFill patternType="solid">
        <fgColor rgb="001F3864"/>
        <bgColor rgb="001F3864"/>
      </patternFill>
    </fill>
    <fill>
      <patternFill patternType="solid">
        <fgColor rgb="00EDEDED"/>
        <bgColor rgb="00EDEDED"/>
      </patternFill>
    </fill>
    <fill>
      <patternFill patternType="solid">
        <fgColor rgb="00595959"/>
        <bgColor rgb="00595959"/>
      </patternFill>
    </fill>
    <fill>
      <patternFill patternType="solid">
        <fgColor rgb="00F4F6FA"/>
        <bgColor rgb="00F4F6FA"/>
      </patternFill>
    </fill>
    <fill>
      <patternFill patternType="solid">
        <fgColor rgb="00DDEBF7"/>
        <bgColor rgb="00DDEBF7"/>
      </patternFill>
    </fill>
    <fill>
      <patternFill patternType="solid">
        <fgColor rgb="00BF8F00"/>
        <bgColor rgb="00BF8F00"/>
      </patternFill>
    </fill>
    <fill>
      <patternFill patternType="solid">
        <fgColor rgb="002E7D32"/>
        <bgColor rgb="002E7D32"/>
      </patternFill>
    </fill>
  </fills>
  <borders count="4">
    <border>
      <left/>
      <right/>
      <top/>
      <bottom/>
      <diagonal/>
    </border>
    <border>
      <left style="thin">
        <color rgb="00BFBFBF"/>
      </left>
      <right style="thin">
        <color rgb="00BFBFBF"/>
      </right>
      <top style="thin">
        <color rgb="00BFBFBF"/>
      </top>
      <bottom style="thin">
        <color rgb="00BFBFBF"/>
      </bottom>
    </border>
    <border>
      <bottom style="thin">
        <color rgb="00BFBFBF"/>
      </bottom>
    </border>
    <border>
      <bottom style="medium">
        <color rgb="001F3864"/>
      </bottom>
    </border>
  </borders>
  <cellStyleXfs count="1">
    <xf numFmtId="0" fontId="0" fillId="0" borderId="0"/>
  </cellStyleXfs>
  <cellXfs count="98">
    <xf numFmtId="0" fontId="0" fillId="0" borderId="0" pivotButton="0" quotePrefix="0" xfId="0"/>
    <xf numFmtId="0" fontId="19" fillId="3" borderId="0" applyAlignment="1" pivotButton="0" quotePrefix="0" xfId="0">
      <alignment vertical="center" indent="1"/>
    </xf>
    <xf numFmtId="0" fontId="3" fillId="0" borderId="0" pivotButton="0" quotePrefix="0" xfId="0"/>
    <xf numFmtId="0" fontId="20" fillId="0" borderId="0" applyAlignment="1" pivotButton="0" quotePrefix="0" xfId="0">
      <alignment horizontal="right"/>
    </xf>
    <xf numFmtId="0" fontId="9" fillId="0" borderId="0" applyAlignment="1" pivotButton="0" quotePrefix="0" xfId="0">
      <alignment horizontal="right" vertical="center"/>
    </xf>
    <xf numFmtId="0" fontId="4" fillId="2" borderId="1" applyAlignment="1" pivotButton="0" quotePrefix="0" xfId="0">
      <alignment horizontal="center" vertical="center" wrapText="1"/>
    </xf>
    <xf numFmtId="0" fontId="0" fillId="2" borderId="1" pivotButton="0" quotePrefix="0" xfId="0"/>
    <xf numFmtId="0" fontId="3" fillId="0" borderId="0" applyAlignment="1" pivotButton="0" quotePrefix="0" xfId="0">
      <alignment horizontal="right" vertical="center"/>
    </xf>
    <xf numFmtId="0" fontId="8" fillId="0" borderId="0" applyAlignment="1" pivotButton="0" quotePrefix="0" xfId="0">
      <alignment vertical="center"/>
    </xf>
    <xf numFmtId="0" fontId="12" fillId="6" borderId="0" applyAlignment="1" pivotButton="0" quotePrefix="0" xfId="0">
      <alignment horizontal="center" vertical="center" wrapText="1"/>
    </xf>
    <xf numFmtId="0" fontId="0" fillId="6" borderId="0" pivotButton="0" quotePrefix="0" xfId="0"/>
    <xf numFmtId="164" fontId="21" fillId="6" borderId="0" applyAlignment="1" pivotButton="0" quotePrefix="0" xfId="0">
      <alignment horizontal="center" vertical="center" wrapText="1"/>
    </xf>
    <xf numFmtId="165" fontId="21" fillId="6" borderId="0" applyAlignment="1" pivotButton="0" quotePrefix="0" xfId="0">
      <alignment horizontal="center" vertical="center" wrapText="1"/>
    </xf>
    <xf numFmtId="1" fontId="21" fillId="6" borderId="0" applyAlignment="1" pivotButton="0" quotePrefix="0" xfId="0">
      <alignment horizontal="center" vertical="center" wrapText="1"/>
    </xf>
    <xf numFmtId="9" fontId="21" fillId="6" borderId="0" applyAlignment="1" pivotButton="0" quotePrefix="0" xfId="0">
      <alignment horizontal="center" vertical="center" wrapText="1"/>
    </xf>
    <xf numFmtId="0" fontId="22" fillId="6" borderId="0" applyAlignment="1" pivotButton="0" quotePrefix="0" xfId="0">
      <alignment horizontal="center" vertical="center" wrapText="1"/>
    </xf>
    <xf numFmtId="168" fontId="23" fillId="6" borderId="0" applyAlignment="1" pivotButton="0" quotePrefix="0" xfId="0">
      <alignment horizontal="center" vertical="center" wrapText="1"/>
    </xf>
    <xf numFmtId="170" fontId="23" fillId="6" borderId="0" applyAlignment="1" pivotButton="0" quotePrefix="0" xfId="0">
      <alignment horizontal="center" vertical="center" wrapText="1"/>
    </xf>
    <xf numFmtId="172" fontId="23" fillId="6" borderId="0" applyAlignment="1" pivotButton="0" quotePrefix="0" xfId="0">
      <alignment horizontal="center" vertical="center" wrapText="1"/>
    </xf>
    <xf numFmtId="174" fontId="23" fillId="6" borderId="0" applyAlignment="1" pivotButton="0" quotePrefix="0" xfId="0">
      <alignment horizontal="center" vertical="center" wrapText="1"/>
    </xf>
    <xf numFmtId="169" fontId="23" fillId="6" borderId="0" applyAlignment="1" pivotButton="0" quotePrefix="0" xfId="0">
      <alignment horizontal="center" vertical="center" wrapText="1"/>
    </xf>
    <xf numFmtId="171" fontId="23" fillId="6" borderId="0" applyAlignment="1" pivotButton="0" quotePrefix="0" xfId="0">
      <alignment horizontal="center" vertical="center" wrapText="1"/>
    </xf>
    <xf numFmtId="173" fontId="23" fillId="6" borderId="0" applyAlignment="1" pivotButton="0" quotePrefix="0" xfId="0">
      <alignment horizontal="center" vertical="center" wrapText="1"/>
    </xf>
    <xf numFmtId="175" fontId="23" fillId="6" borderId="0" applyAlignment="1" pivotButton="0" quotePrefix="0" xfId="0">
      <alignment horizontal="center" vertical="center" wrapText="1"/>
    </xf>
    <xf numFmtId="0" fontId="11" fillId="6" borderId="0" applyAlignment="1" pivotButton="0" quotePrefix="0" xfId="0">
      <alignment horizontal="center" vertical="center" wrapText="1"/>
    </xf>
    <xf numFmtId="0" fontId="24" fillId="7" borderId="0" applyAlignment="1" pivotButton="0" quotePrefix="0" xfId="0">
      <alignment horizontal="center" vertical="center" wrapText="1"/>
    </xf>
    <xf numFmtId="0" fontId="22" fillId="3" borderId="0" applyAlignment="1" pivotButton="0" quotePrefix="0" xfId="0">
      <alignment vertical="center" indent="1"/>
    </xf>
    <xf numFmtId="0" fontId="16" fillId="5" borderId="0" applyAlignment="1" pivotButton="0" quotePrefix="0" xfId="0">
      <alignment horizontal="center" vertical="center" wrapText="1"/>
    </xf>
    <xf numFmtId="0" fontId="0" fillId="5" borderId="0" pivotButton="0" quotePrefix="0" xfId="0"/>
    <xf numFmtId="49" fontId="10" fillId="0" borderId="2" applyAlignment="1" pivotButton="0" quotePrefix="0" xfId="0">
      <alignment horizontal="left" vertical="center" indent="1"/>
    </xf>
    <xf numFmtId="0" fontId="0" fillId="0" borderId="2" pivotButton="0" quotePrefix="0" xfId="0"/>
    <xf numFmtId="49" fontId="17" fillId="0" borderId="2" applyAlignment="1" pivotButton="0" quotePrefix="0" xfId="0">
      <alignment horizontal="center" vertical="center"/>
    </xf>
    <xf numFmtId="164" fontId="17" fillId="0" borderId="2" applyAlignment="1" pivotButton="0" quotePrefix="0" xfId="0">
      <alignment horizontal="center" vertical="center"/>
    </xf>
    <xf numFmtId="9" fontId="17" fillId="0" borderId="2" applyAlignment="1" pivotButton="0" quotePrefix="0" xfId="0">
      <alignment horizontal="center" vertical="center"/>
    </xf>
    <xf numFmtId="49" fontId="10" fillId="4" borderId="2" applyAlignment="1" pivotButton="0" quotePrefix="0" xfId="0">
      <alignment horizontal="left" vertical="center" indent="1"/>
    </xf>
    <xf numFmtId="0" fontId="0" fillId="4" borderId="2" pivotButton="0" quotePrefix="0" xfId="0"/>
    <xf numFmtId="49" fontId="10" fillId="4" borderId="2" applyAlignment="1" pivotButton="0" quotePrefix="0" xfId="0">
      <alignment horizontal="center" vertical="center"/>
    </xf>
    <xf numFmtId="164" fontId="10" fillId="4" borderId="2" applyAlignment="1" pivotButton="0" quotePrefix="0" xfId="0">
      <alignment horizontal="center" vertical="center"/>
    </xf>
    <xf numFmtId="9" fontId="10" fillId="4" borderId="2" applyAlignment="1" pivotButton="0" quotePrefix="0" xfId="0">
      <alignment horizontal="center" vertical="center"/>
    </xf>
    <xf numFmtId="0" fontId="8" fillId="0" borderId="0" applyAlignment="1" pivotButton="0" quotePrefix="0" xfId="0">
      <alignment horizontal="center" vertical="center" wrapText="1"/>
    </xf>
    <xf numFmtId="0" fontId="3" fillId="0" borderId="0" applyAlignment="1" pivotButton="0" quotePrefix="0" xfId="0">
      <alignment horizontal="center"/>
    </xf>
    <xf numFmtId="0" fontId="25" fillId="8" borderId="0" applyAlignment="1" pivotButton="0" quotePrefix="0" xfId="0">
      <alignment vertical="center" indent="1"/>
    </xf>
    <xf numFmtId="0" fontId="2" fillId="0" borderId="0" applyAlignment="1" pivotButton="0" quotePrefix="0" xfId="0">
      <alignment vertical="center" wrapText="1" indent="1"/>
    </xf>
    <xf numFmtId="0" fontId="26" fillId="0" borderId="3" pivotButton="0" quotePrefix="0" xfId="0"/>
    <xf numFmtId="0" fontId="5" fillId="5" borderId="0" applyAlignment="1" pivotButton="0" quotePrefix="0" xfId="0">
      <alignment horizontal="center" vertical="center" wrapText="1"/>
    </xf>
    <xf numFmtId="0" fontId="10" fillId="0" borderId="1" applyAlignment="1" pivotButton="0" quotePrefix="0" xfId="0">
      <alignment vertical="center" wrapText="1" indent="1"/>
    </xf>
    <xf numFmtId="0" fontId="0" fillId="0" borderId="1" pivotButton="0" quotePrefix="0" xfId="0"/>
    <xf numFmtId="0" fontId="17" fillId="0" borderId="1" applyAlignment="1" pivotButton="0" quotePrefix="0" xfId="0">
      <alignment vertical="center" wrapText="1" indent="1"/>
    </xf>
    <xf numFmtId="0" fontId="27" fillId="3" borderId="0" applyAlignment="1" pivotButton="0" quotePrefix="0" xfId="0">
      <alignment horizontal="center" vertical="center" wrapText="1"/>
    </xf>
    <xf numFmtId="0" fontId="17" fillId="0" borderId="0" applyAlignment="1" pivotButton="0" quotePrefix="0" xfId="0">
      <alignment vertical="center" wrapText="1" indent="1"/>
    </xf>
    <xf numFmtId="0" fontId="27" fillId="9" borderId="0" applyAlignment="1" pivotButton="0" quotePrefix="0" xfId="0">
      <alignment horizontal="center" vertical="center" wrapText="1"/>
    </xf>
    <xf numFmtId="0" fontId="3" fillId="7" borderId="0" applyAlignment="1" pivotButton="0" quotePrefix="0" xfId="0">
      <alignment vertical="center" wrapText="1" indent="1"/>
    </xf>
    <xf numFmtId="0" fontId="0" fillId="7" borderId="0" pivotButton="0" quotePrefix="0" xfId="0"/>
    <xf numFmtId="0" fontId="28" fillId="0" borderId="0" applyAlignment="1" pivotButton="0" quotePrefix="0" xfId="0">
      <alignment vertical="center" wrapText="1" indent="1"/>
    </xf>
    <xf numFmtId="0" fontId="1" fillId="0" borderId="0" pivotButton="0" quotePrefix="0" xfId="0"/>
    <xf numFmtId="0" fontId="2" fillId="0" borderId="0" pivotButton="0" quotePrefix="0" xfId="0"/>
    <xf numFmtId="0" fontId="0" fillId="0" borderId="0" applyAlignment="1" pivotButton="0" quotePrefix="0" xfId="0">
      <alignment horizontal="center" vertical="center" wrapText="1"/>
    </xf>
    <xf numFmtId="167" fontId="0" fillId="0" borderId="0" applyAlignment="1" pivotButton="0" quotePrefix="0" xfId="0">
      <alignment horizontal="center"/>
    </xf>
    <xf numFmtId="49" fontId="0" fillId="0" borderId="0" applyAlignment="1" pivotButton="0" quotePrefix="0" xfId="0">
      <alignment horizontal="left"/>
    </xf>
    <xf numFmtId="164" fontId="0" fillId="0" borderId="0" applyAlignment="1" pivotButton="0" quotePrefix="0" xfId="0">
      <alignment horizontal="center"/>
    </xf>
    <xf numFmtId="0" fontId="3" fillId="0" borderId="0" applyAlignment="1" pivotButton="0" quotePrefix="0" xfId="0">
      <alignment horizontal="right"/>
    </xf>
    <xf numFmtId="1" fontId="4" fillId="2" borderId="1" applyAlignment="1" pivotButton="0" quotePrefix="0" xfId="0">
      <alignment horizontal="center" vertical="center" wrapText="1"/>
    </xf>
    <xf numFmtId="164" fontId="4" fillId="2" borderId="1" applyAlignment="1" pivotButton="0" quotePrefix="0" xfId="0">
      <alignment horizontal="center" vertical="center" wrapText="1"/>
    </xf>
    <xf numFmtId="0" fontId="11" fillId="0" borderId="0" pivotButton="0" quotePrefix="0" xfId="0"/>
    <xf numFmtId="0" fontId="5" fillId="3" borderId="1" applyAlignment="1" pivotButton="0" quotePrefix="0" xfId="0">
      <alignment horizontal="center" vertical="center" wrapText="1"/>
    </xf>
    <xf numFmtId="0" fontId="12" fillId="4" borderId="0" pivotButton="0" quotePrefix="0" xfId="0"/>
    <xf numFmtId="0" fontId="8" fillId="0" borderId="0" applyAlignment="1" pivotButton="0" quotePrefix="0" xfId="0">
      <alignment horizontal="right"/>
    </xf>
    <xf numFmtId="0" fontId="7" fillId="4" borderId="1" applyAlignment="1" pivotButton="0" quotePrefix="0" xfId="0">
      <alignment horizontal="center" vertical="center" wrapText="1"/>
    </xf>
    <xf numFmtId="164" fontId="7" fillId="4" borderId="1" applyAlignment="1" pivotButton="0" quotePrefix="0" xfId="0">
      <alignment horizontal="center" vertical="center" wrapText="1"/>
    </xf>
    <xf numFmtId="0" fontId="13" fillId="4" borderId="0" pivotButton="0" quotePrefix="0" xfId="0"/>
    <xf numFmtId="0" fontId="6" fillId="2" borderId="1" applyAlignment="1" pivotButton="0" quotePrefix="0" xfId="0">
      <alignment horizontal="center" vertical="center" wrapText="1"/>
    </xf>
    <xf numFmtId="164" fontId="6" fillId="2" borderId="1" applyAlignment="1" pivotButton="0" quotePrefix="0" xfId="0">
      <alignment horizontal="center" vertical="center" wrapText="1"/>
    </xf>
    <xf numFmtId="0" fontId="8" fillId="0" borderId="0" pivotButton="0" quotePrefix="0" xfId="0"/>
    <xf numFmtId="0" fontId="9" fillId="0" borderId="0" pivotButton="0" quotePrefix="0" xfId="0"/>
    <xf numFmtId="0" fontId="10" fillId="0" borderId="1" applyAlignment="1" pivotButton="0" quotePrefix="0" xfId="0">
      <alignment horizontal="left" vertical="center" wrapText="1" indent="1"/>
    </xf>
    <xf numFmtId="0" fontId="2" fillId="4" borderId="1" applyAlignment="1" pivotButton="0" quotePrefix="0" xfId="0">
      <alignment horizontal="center" vertical="center" wrapText="1"/>
    </xf>
    <xf numFmtId="165" fontId="4" fillId="2" borderId="1" applyAlignment="1" pivotButton="0" quotePrefix="0" xfId="0">
      <alignment horizontal="center" vertical="center" wrapText="1"/>
    </xf>
    <xf numFmtId="9" fontId="4" fillId="2" borderId="1" applyAlignment="1" pivotButton="0" quotePrefix="0" xfId="0">
      <alignment horizontal="center" vertical="center" wrapText="1"/>
    </xf>
    <xf numFmtId="0" fontId="2" fillId="0" borderId="0" applyAlignment="1" pivotButton="0" quotePrefix="0" xfId="0">
      <alignment wrapText="1"/>
    </xf>
    <xf numFmtId="0" fontId="14" fillId="3" borderId="0" applyAlignment="1" pivotButton="0" quotePrefix="0" xfId="0">
      <alignment vertical="center" indent="1"/>
    </xf>
    <xf numFmtId="0" fontId="10" fillId="0" borderId="0" applyAlignment="1" pivotButton="0" quotePrefix="0" xfId="0">
      <alignment horizontal="left" vertical="center" wrapText="1" indent="1"/>
    </xf>
    <xf numFmtId="0" fontId="10" fillId="4" borderId="1" applyAlignment="1" pivotButton="0" quotePrefix="0" xfId="0">
      <alignment horizontal="center" vertical="center" wrapText="1"/>
    </xf>
    <xf numFmtId="0" fontId="15" fillId="0" borderId="0" applyAlignment="1" pivotButton="0" quotePrefix="0" xfId="0">
      <alignment horizontal="left" vertical="center" wrapText="1" indent="1"/>
    </xf>
    <xf numFmtId="1" fontId="10" fillId="4" borderId="1" applyAlignment="1" pivotButton="0" quotePrefix="0" xfId="0">
      <alignment horizontal="center" vertical="center" wrapText="1"/>
    </xf>
    <xf numFmtId="167" fontId="10" fillId="4" borderId="1" applyAlignment="1" pivotButton="0" quotePrefix="0" xfId="0">
      <alignment horizontal="center" vertical="center" wrapText="1"/>
    </xf>
    <xf numFmtId="164" fontId="10" fillId="4" borderId="1" applyAlignment="1" pivotButton="0" quotePrefix="0" xfId="0">
      <alignment horizontal="center" vertical="center" wrapText="1"/>
    </xf>
    <xf numFmtId="0" fontId="16" fillId="5" borderId="1" applyAlignment="1" pivotButton="0" quotePrefix="0" xfId="0">
      <alignment horizontal="center" vertical="center" wrapText="1"/>
    </xf>
    <xf numFmtId="0" fontId="17" fillId="4" borderId="1" applyAlignment="1" pivotButton="0" quotePrefix="0" xfId="0">
      <alignment horizontal="center" vertical="center" wrapText="1"/>
    </xf>
    <xf numFmtId="164" fontId="17" fillId="4" borderId="1" applyAlignment="1" pivotButton="0" quotePrefix="0" xfId="0">
      <alignment horizontal="center" vertical="center" wrapText="1"/>
    </xf>
    <xf numFmtId="3" fontId="17" fillId="4" borderId="1" applyAlignment="1" pivotButton="0" quotePrefix="0" xfId="0">
      <alignment horizontal="center" vertical="center" wrapText="1"/>
    </xf>
    <xf numFmtId="9" fontId="17" fillId="4" borderId="1" applyAlignment="1" pivotButton="0" quotePrefix="0" xfId="0">
      <alignment horizontal="center" vertical="center" wrapText="1"/>
    </xf>
    <xf numFmtId="3" fontId="10" fillId="4" borderId="1" applyAlignment="1" pivotButton="0" quotePrefix="0" xfId="0">
      <alignment horizontal="center" vertical="center" wrapText="1"/>
    </xf>
    <xf numFmtId="9" fontId="10" fillId="4" borderId="1" applyAlignment="1" pivotButton="0" quotePrefix="0" xfId="0">
      <alignment horizontal="center" vertical="center" wrapText="1"/>
    </xf>
    <xf numFmtId="0" fontId="18" fillId="0" borderId="0" applyAlignment="1" pivotButton="0" quotePrefix="0" xfId="0">
      <alignment wrapText="1"/>
    </xf>
    <xf numFmtId="165" fontId="10" fillId="4" borderId="1" applyAlignment="1" pivotButton="0" quotePrefix="0" xfId="0">
      <alignment horizontal="center" vertical="center" wrapText="1"/>
    </xf>
    <xf numFmtId="165" fontId="17" fillId="4" borderId="1" applyAlignment="1" pivotButton="0" quotePrefix="0" xfId="0">
      <alignment horizontal="center" vertical="center" wrapText="1"/>
    </xf>
    <xf numFmtId="1" fontId="17" fillId="4" borderId="1" applyAlignment="1" pivotButton="0" quotePrefix="0" xfId="0">
      <alignment horizontal="center" vertical="center" wrapText="1"/>
    </xf>
    <xf numFmtId="0" fontId="18" fillId="0" borderId="0" pivotButton="0" quotePrefix="0" xfId="0"/>
  </cellXfs>
  <cellStyles count="1">
    <cellStyle name="Normal" xfId="0" builtinId="0" hidden="0"/>
  </cellStyles>
  <dxfs count="13">
    <dxf>
      <fill>
        <patternFill patternType="solid">
          <fgColor rgb="002E7D32"/>
          <bgColor rgb="002E7D32"/>
        </patternFill>
      </fill>
    </dxf>
    <dxf>
      <fill>
        <patternFill patternType="solid">
          <fgColor rgb="00F9A825"/>
          <bgColor rgb="00F9A825"/>
        </patternFill>
      </fill>
    </dxf>
    <dxf>
      <fill>
        <patternFill patternType="solid">
          <fgColor rgb="00C62828"/>
          <bgColor rgb="00C62828"/>
        </patternFill>
      </fill>
    </dxf>
    <dxf>
      <font>
        <name val="Arial"/>
        <color rgb="00C62828"/>
      </font>
    </dxf>
    <dxf>
      <font>
        <name val="Arial"/>
        <color rgb="002E7D32"/>
      </font>
    </dxf>
    <dxf>
      <font>
        <name val="Arial"/>
        <b val="1"/>
        <color rgb="002E7D32"/>
      </font>
      <fill>
        <patternFill patternType="solid">
          <fgColor rgb="00C8E6C9"/>
          <bgColor rgb="00C8E6C9"/>
        </patternFill>
      </fill>
    </dxf>
    <dxf>
      <font>
        <name val="Arial"/>
        <b val="1"/>
        <color rgb="00C62828"/>
      </font>
      <fill>
        <patternFill patternType="solid">
          <fgColor rgb="00FFCDD2"/>
          <bgColor rgb="00FFCDD2"/>
        </patternFill>
      </fill>
    </dxf>
    <dxf>
      <font>
        <name val="Arial"/>
        <b val="1"/>
        <color rgb="007F6000"/>
      </font>
      <fill>
        <patternFill patternType="solid">
          <fgColor rgb="00FFF2CC"/>
          <bgColor rgb="00FFF2CC"/>
        </patternFill>
      </fill>
    </dxf>
    <dxf>
      <fill>
        <patternFill patternType="solid">
          <fgColor rgb="00DDEBF7"/>
          <bgColor rgb="00DDEBF7"/>
        </patternFill>
      </fill>
    </dxf>
    <dxf>
      <font>
        <name val="Arial"/>
        <b val="1"/>
        <color rgb="00FFFFFF"/>
      </font>
      <fill>
        <patternFill patternType="solid">
          <fgColor rgb="002E7D32"/>
          <bgColor rgb="002E7D32"/>
        </patternFill>
      </fill>
    </dxf>
    <dxf>
      <font>
        <name val="Arial"/>
        <b val="1"/>
        <color rgb="00FFFFFF"/>
      </font>
      <fill>
        <patternFill patternType="solid">
          <fgColor rgb="00F9A825"/>
          <bgColor rgb="00F9A825"/>
        </patternFill>
      </fill>
    </dxf>
    <dxf>
      <font>
        <name val="Arial"/>
        <b val="1"/>
        <color rgb="00FFFFFF"/>
      </font>
      <fill>
        <patternFill patternType="solid">
          <fgColor rgb="00C62828"/>
          <bgColor rgb="00C62828"/>
        </patternFill>
      </fill>
    </dxf>
    <dxf>
      <font>
        <name val="Arial"/>
        <color rgb="00BFBFB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Entradas vs salidas</a:t>
            </a:r>
          </a:p>
        </rich>
      </tx>
    </title>
    <plotArea>
      <barChart>
        <barDir val="col"/>
        <grouping val="clustered"/>
        <ser>
          <idx val="0"/>
          <order val="0"/>
          <tx>
            <strRef>
              <f>'Cálculos'!B59</f>
            </strRef>
          </tx>
          <spPr>
            <a:solidFill xmlns:a="http://schemas.openxmlformats.org/drawingml/2006/main">
              <a:srgbClr val="70AD47"/>
            </a:solidFill>
            <a:ln xmlns:a="http://schemas.openxmlformats.org/drawingml/2006/main">
              <a:prstDash val="solid"/>
            </a:ln>
          </spPr>
          <cat>
            <numRef>
              <f>'Cálculos'!$A$60:$A$71</f>
            </numRef>
          </cat>
          <val>
            <numRef>
              <f>'Cálculos'!$B$60:$B$71</f>
            </numRef>
          </val>
        </ser>
        <ser>
          <idx val="1"/>
          <order val="1"/>
          <tx>
            <strRef>
              <f>'Cálculos'!C59</f>
            </strRef>
          </tx>
          <spPr>
            <a:solidFill xmlns:a="http://schemas.openxmlformats.org/drawingml/2006/main">
              <a:srgbClr val="E06666"/>
            </a:solidFill>
            <a:ln xmlns:a="http://schemas.openxmlformats.org/drawingml/2006/main">
              <a:prstDash val="solid"/>
            </a:ln>
          </spPr>
          <cat>
            <numRef>
              <f>'Cálculos'!$A$60:$A$71</f>
            </numRef>
          </cat>
          <val>
            <numRef>
              <f>'Cálculos'!$C$60:$C$71</f>
            </numRef>
          </val>
        </ser>
        <gapWidth val="6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Saldo de caja al cierre de cada mes</a:t>
            </a:r>
          </a:p>
        </rich>
      </tx>
    </title>
    <plotArea>
      <lineChart>
        <grouping val="standard"/>
        <ser>
          <idx val="0"/>
          <order val="0"/>
          <tx>
            <strRef>
              <f>'Cálculos'!F59</f>
            </strRef>
          </tx>
          <spPr>
            <a:ln xmlns:a="http://schemas.openxmlformats.org/drawingml/2006/main" w="28000">
              <a:solidFill>
                <a:srgbClr val="1F3864"/>
              </a:solidFill>
              <a:prstDash val="solid"/>
            </a:ln>
          </spPr>
          <marker>
            <symbol val="none"/>
            <spPr>
              <a:ln xmlns:a="http://schemas.openxmlformats.org/drawingml/2006/main">
                <a:prstDash val="solid"/>
              </a:ln>
            </spPr>
          </marker>
          <cat>
            <numRef>
              <f>'Cálculos'!$A$60:$A$71</f>
            </numRef>
          </cat>
          <val>
            <numRef>
              <f>'Cálculos'!$F$60:$F$71</f>
            </numRef>
          </val>
          <smooth val="0"/>
        </ser>
        <ser>
          <idx val="1"/>
          <order val="1"/>
          <tx>
            <strRef>
              <f>'Cálculos'!G59</f>
            </strRef>
          </tx>
          <spPr>
            <a:ln xmlns:a="http://schemas.openxmlformats.org/drawingml/2006/main" w="19000">
              <a:solidFill>
                <a:srgbClr val="2E7D32"/>
              </a:solidFill>
              <a:prstDash val="dash"/>
            </a:ln>
          </spPr>
          <marker>
            <symbol val="none"/>
            <spPr>
              <a:ln xmlns:a="http://schemas.openxmlformats.org/drawingml/2006/main">
                <a:prstDash val="solid"/>
              </a:ln>
            </spPr>
          </marker>
          <cat>
            <numRef>
              <f>'Cálculos'!$A$60:$A$71</f>
            </numRef>
          </cat>
          <val>
            <numRef>
              <f>'Cálculos'!$G$60:$G$71</f>
            </numRef>
          </val>
          <smooth val="0"/>
        </ser>
        <ser>
          <idx val="2"/>
          <order val="2"/>
          <tx>
            <strRef>
              <f>'Cálculos'!H59</f>
            </strRef>
          </tx>
          <spPr>
            <a:ln xmlns:a="http://schemas.openxmlformats.org/drawingml/2006/main" w="19000">
              <a:solidFill>
                <a:srgbClr val="C62828"/>
              </a:solidFill>
              <a:prstDash val="dash"/>
            </a:ln>
          </spPr>
          <marker>
            <symbol val="none"/>
            <spPr>
              <a:ln xmlns:a="http://schemas.openxmlformats.org/drawingml/2006/main">
                <a:prstDash val="solid"/>
              </a:ln>
            </spPr>
          </marker>
          <cat>
            <numRef>
              <f>'Cálculos'!$A$60:$A$71</f>
            </numRef>
          </cat>
          <val>
            <numRef>
              <f>'Cálculos'!$H$60:$H$71</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Días de cobranza</a:t>
            </a:r>
          </a:p>
        </rich>
      </tx>
    </title>
    <plotArea>
      <lineChart>
        <grouping val="standard"/>
        <ser>
          <idx val="0"/>
          <order val="0"/>
          <tx>
            <strRef>
              <f>'Cálculos'!L59</f>
            </strRef>
          </tx>
          <spPr>
            <a:ln xmlns:a="http://schemas.openxmlformats.org/drawingml/2006/main" w="28000">
              <a:solidFill>
                <a:srgbClr val="1F3864"/>
              </a:solidFill>
              <a:prstDash val="solid"/>
            </a:ln>
          </spPr>
          <marker>
            <symbol val="none"/>
            <spPr>
              <a:ln xmlns:a="http://schemas.openxmlformats.org/drawingml/2006/main">
                <a:prstDash val="solid"/>
              </a:ln>
            </spPr>
          </marker>
          <cat>
            <numRef>
              <f>'Cálculos'!$A$60:$A$71</f>
            </numRef>
          </cat>
          <val>
            <numRef>
              <f>'Cálculos'!$L$60:$L$71</f>
            </numRef>
          </val>
          <smooth val="0"/>
        </ser>
        <ser>
          <idx val="1"/>
          <order val="1"/>
          <tx>
            <strRef>
              <f>'Cálculos'!M59</f>
            </strRef>
          </tx>
          <spPr>
            <a:ln xmlns:a="http://schemas.openxmlformats.org/drawingml/2006/main" w="19000">
              <a:solidFill>
                <a:srgbClr val="2E7D32"/>
              </a:solidFill>
              <a:prstDash val="dash"/>
            </a:ln>
          </spPr>
          <marker>
            <symbol val="none"/>
            <spPr>
              <a:ln xmlns:a="http://schemas.openxmlformats.org/drawingml/2006/main">
                <a:prstDash val="solid"/>
              </a:ln>
            </spPr>
          </marker>
          <cat>
            <numRef>
              <f>'Cálculos'!$A$60:$A$71</f>
            </numRef>
          </cat>
          <val>
            <numRef>
              <f>'Cálculos'!$M$60:$M$71</f>
            </numRef>
          </val>
          <smooth val="0"/>
        </ser>
        <ser>
          <idx val="2"/>
          <order val="2"/>
          <tx>
            <strRef>
              <f>'Cálculos'!N59</f>
            </strRef>
          </tx>
          <spPr>
            <a:ln xmlns:a="http://schemas.openxmlformats.org/drawingml/2006/main" w="19000">
              <a:solidFill>
                <a:srgbClr val="C62828"/>
              </a:solidFill>
              <a:prstDash val="dash"/>
            </a:ln>
          </spPr>
          <marker>
            <symbol val="none"/>
            <spPr>
              <a:ln xmlns:a="http://schemas.openxmlformats.org/drawingml/2006/main">
                <a:prstDash val="solid"/>
              </a:ln>
            </spPr>
          </marker>
          <cat>
            <numRef>
              <f>'Cálculos'!$A$60:$A$71</f>
            </numRef>
          </cat>
          <val>
            <numRef>
              <f>'Cálculos'!$N$60:$N$71</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Concepto elegido vs presupuesto</a:t>
            </a:r>
          </a:p>
        </rich>
      </tx>
    </title>
    <plotArea>
      <barChart>
        <barDir val="col"/>
        <grouping val="clustered"/>
        <ser>
          <idx val="0"/>
          <order val="0"/>
          <tx>
            <strRef>
              <f>'Cálculos'!O59</f>
            </strRef>
          </tx>
          <spPr>
            <a:solidFill xmlns:a="http://schemas.openxmlformats.org/drawingml/2006/main">
              <a:srgbClr val="F9A825"/>
            </a:solidFill>
            <a:ln xmlns:a="http://schemas.openxmlformats.org/drawingml/2006/main">
              <a:prstDash val="solid"/>
            </a:ln>
          </spPr>
          <cat>
            <numRef>
              <f>'Cálculos'!$A$60:$A$71</f>
            </numRef>
          </cat>
          <val>
            <numRef>
              <f>'Cálculos'!$O$60:$O$71</f>
            </numRef>
          </val>
        </ser>
        <gapWidth val="50"/>
        <axId val="10"/>
        <axId val="100"/>
      </barChart>
      <lineChart>
        <grouping val="standard"/>
        <ser>
          <idx val="1"/>
          <order val="1"/>
          <tx>
            <strRef>
              <f>'Cálculos'!P59</f>
            </strRef>
          </tx>
          <spPr>
            <a:ln xmlns:a="http://schemas.openxmlformats.org/drawingml/2006/main">
              <a:solidFill>
                <a:srgbClr val="C62828"/>
              </a:solidFill>
              <a:prstDash val="dash"/>
            </a:ln>
          </spPr>
          <marker>
            <symbol val="none"/>
            <spPr>
              <a:ln xmlns:a="http://schemas.openxmlformats.org/drawingml/2006/main">
                <a:prstDash val="solid"/>
              </a:ln>
            </spPr>
          </marker>
          <val>
            <numRef>
              <f>'Cálculos'!$P$60:$P$71</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s>
</file>

<file path=xl/drawings/drawing1.xml><?xml version="1.0" encoding="utf-8"?>
<wsDr xmlns="http://schemas.openxmlformats.org/drawingml/2006/spreadsheetDrawing">
  <oneCellAnchor>
    <from>
      <col>1</col>
      <colOff>0</colOff>
      <row>36</row>
      <rowOff>0</rowOff>
    </from>
    <ext cx="4392000" cy="237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11</col>
      <colOff>0</colOff>
      <row>36</row>
      <rowOff>0</rowOff>
    </from>
    <ext cx="4392000" cy="2376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50</row>
      <rowOff>0</rowOff>
    </from>
    <ext cx="4392000" cy="2376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11</col>
      <colOff>0</colOff>
      <row>50</row>
      <rowOff>0</rowOff>
    </from>
    <ext cx="4392000" cy="2376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tables/table1.xml><?xml version="1.0" encoding="utf-8"?>
<table xmlns="http://schemas.openxmlformats.org/spreadsheetml/2006/main" id="1" name="TablaDatos" displayName="TablaDatos" ref="A4:D683" headerRowCount="1">
  <autoFilter ref="A4:D683"/>
  <tableColumns count="4">
    <tableColumn id="1" name="Fecha"/>
    <tableColumn id="2" name="Concepto"/>
    <tableColumn id="3" name="Detalle (opcional)"/>
    <tableColumn id="4" name="Monto"/>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tabColor rgb="001F3864"/>
    <outlinePr summaryBelow="1" summaryRight="1"/>
    <pageSetUpPr fitToPage="1"/>
  </sheetPr>
  <dimension ref="B1:T50"/>
  <sheetViews>
    <sheetView showGridLines="0" zoomScale="90" workbookViewId="0">
      <selection activeCell="A1" sqref="A1"/>
    </sheetView>
  </sheetViews>
  <sheetFormatPr baseColWidth="8" defaultRowHeight="15"/>
  <cols>
    <col width="2" customWidth="1" min="1" max="1"/>
    <col width="8.199999999999999" customWidth="1" min="2" max="2"/>
    <col width="8.199999999999999" customWidth="1" min="3" max="3"/>
    <col width="8.199999999999999" customWidth="1" min="4" max="4"/>
    <col width="1.5" customWidth="1" min="5" max="5"/>
    <col width="8.199999999999999" customWidth="1" min="6" max="6"/>
    <col width="8.199999999999999" customWidth="1" min="7" max="7"/>
    <col width="8.199999999999999" customWidth="1" min="8" max="8"/>
    <col width="1.5" customWidth="1" min="9" max="9"/>
    <col width="8.199999999999999" customWidth="1" min="10" max="10"/>
    <col width="8.199999999999999" customWidth="1" min="11" max="11"/>
    <col width="8.199999999999999" customWidth="1" min="12" max="12"/>
    <col width="1.5" customWidth="1" min="13" max="13"/>
    <col width="8.199999999999999" customWidth="1" min="14" max="14"/>
    <col width="8.199999999999999" customWidth="1" min="15" max="15"/>
    <col width="8.199999999999999" customWidth="1" min="16" max="16"/>
    <col width="1.5" customWidth="1" min="17" max="17"/>
    <col width="8.199999999999999" customWidth="1" min="18" max="18"/>
    <col width="8.199999999999999" customWidth="1" min="19" max="19"/>
    <col width="8.199999999999999" customWidth="1" min="20" max="20"/>
    <col width="2" customWidth="1" min="21" max="21"/>
  </cols>
  <sheetData>
    <row r="1" ht="42" customHeight="1">
      <c r="B1" s="1" t="inlineStr">
        <is>
          <t>TABLERO DE FINANZAS · ¿CÓMO ESTÁ EL DINERO?</t>
        </is>
      </c>
    </row>
    <row r="2">
      <c r="B2" s="2">
        <f>"Datos registrados hasta el "&amp;DAY('Cálculos'!B10)&amp;"/"&amp;MONTH('Cálculos'!B10)&amp;"/"&amp;YEAR('Cálculos'!B10)&amp;"   ·   "&amp;COUNT(TablaDatos[Fecha])&amp;" movimientos en la tabla"</f>
        <v/>
      </c>
      <c r="M2" s="3" t="inlineStr">
        <is>
          <t>¿Primera vez? Lee la pestaña «Instrucciones» ▸</t>
        </is>
      </c>
    </row>
    <row r="4" ht="30" customHeight="1">
      <c r="B4" s="4" t="inlineStr">
        <is>
          <t>PERÍODO ▸</t>
        </is>
      </c>
      <c r="F4" s="5" t="inlineStr">
        <is>
          <t>Septiembre</t>
        </is>
      </c>
      <c r="G4" s="6" t="n"/>
      <c r="H4" s="6" t="n"/>
      <c r="J4" s="7" t="inlineStr">
        <is>
          <t>CONCEPTO (gráfico 4) ▸</t>
        </is>
      </c>
      <c r="N4" s="5" t="inlineStr">
        <is>
          <t>Transporte</t>
        </is>
      </c>
      <c r="O4" s="6" t="n"/>
      <c r="P4" s="6" t="n"/>
      <c r="R4" s="8" t="inlineStr">
        <is>
          <t>◂ haz clic y elige</t>
        </is>
      </c>
    </row>
    <row r="6" ht="30" customHeight="1">
      <c r="B6" s="9" t="inlineStr">
        <is>
          <t>SALDO DE CAJA
(al cierre del período)</t>
        </is>
      </c>
      <c r="C6" s="10" t="n"/>
      <c r="D6" s="10" t="n"/>
      <c r="F6" s="9" t="inlineStr">
        <is>
          <t>DÍAS DE CAJA DISPONIBLES</t>
        </is>
      </c>
      <c r="G6" s="10" t="n"/>
      <c r="H6" s="10" t="n"/>
      <c r="J6" s="9" t="inlineStr">
        <is>
          <t>FLUJO NETO
(entradas − salidas)</t>
        </is>
      </c>
      <c r="K6" s="10" t="n"/>
      <c r="L6" s="10" t="n"/>
      <c r="N6" s="9" t="inlineStr">
        <is>
          <t>DÍAS DE COBRANZA</t>
        </is>
      </c>
      <c r="O6" s="10" t="n"/>
      <c r="P6" s="10" t="n"/>
      <c r="R6" s="9" t="inlineStr">
        <is>
          <t>GASTOS vs PRESUPUESTO</t>
        </is>
      </c>
      <c r="S6" s="10" t="n"/>
      <c r="T6" s="10" t="n"/>
    </row>
    <row r="7" ht="42" customHeight="1">
      <c r="B7" s="11">
        <f>'Cálculos'!B51</f>
        <v/>
      </c>
      <c r="C7" s="10" t="n"/>
      <c r="D7" s="10" t="n"/>
      <c r="F7" s="12">
        <f>'Cálculos'!B52</f>
        <v/>
      </c>
      <c r="G7" s="10" t="n"/>
      <c r="H7" s="10" t="n"/>
      <c r="J7" s="11">
        <f>'Cálculos'!B53</f>
        <v/>
      </c>
      <c r="K7" s="10" t="n"/>
      <c r="L7" s="10" t="n"/>
      <c r="N7" s="13">
        <f>'Cálculos'!B54</f>
        <v/>
      </c>
      <c r="O7" s="10" t="n"/>
      <c r="P7" s="10" t="n"/>
      <c r="R7" s="14">
        <f>'Cálculos'!B55</f>
        <v/>
      </c>
      <c r="S7" s="10" t="n"/>
      <c r="T7" s="10" t="n"/>
    </row>
    <row r="8" ht="24" customHeight="1">
      <c r="B8" s="15">
        <f>'Cálculos'!F51</f>
        <v/>
      </c>
      <c r="C8" s="10" t="n"/>
      <c r="D8" s="10" t="n"/>
      <c r="F8" s="15">
        <f>'Cálculos'!F52</f>
        <v/>
      </c>
      <c r="G8" s="10" t="n"/>
      <c r="H8" s="10" t="n"/>
      <c r="J8" s="15">
        <f>'Cálculos'!F53</f>
        <v/>
      </c>
      <c r="K8" s="10" t="n"/>
      <c r="L8" s="10" t="n"/>
      <c r="N8" s="15">
        <f>'Cálculos'!F54</f>
        <v/>
      </c>
      <c r="O8" s="10" t="n"/>
      <c r="P8" s="10" t="n"/>
      <c r="R8" s="15">
        <f>'Cálculos'!F55</f>
        <v/>
      </c>
      <c r="S8" s="10" t="n"/>
      <c r="T8" s="10" t="n"/>
    </row>
    <row r="9" ht="16" customHeight="1">
      <c r="B9" s="16">
        <f>'Cálculos'!D51</f>
        <v/>
      </c>
      <c r="C9" s="10" t="n"/>
      <c r="D9" s="10" t="n"/>
      <c r="F9" s="17">
        <f>'Cálculos'!D52</f>
        <v/>
      </c>
      <c r="G9" s="10" t="n"/>
      <c r="H9" s="10" t="n"/>
      <c r="J9" s="16">
        <f>'Cálculos'!D53</f>
        <v/>
      </c>
      <c r="K9" s="10" t="n"/>
      <c r="L9" s="10" t="n"/>
      <c r="N9" s="18">
        <f>'Cálculos'!D54</f>
        <v/>
      </c>
      <c r="O9" s="10" t="n"/>
      <c r="P9" s="10" t="n"/>
      <c r="R9" s="19">
        <f>'Cálculos'!D55</f>
        <v/>
      </c>
      <c r="S9" s="10" t="n"/>
      <c r="T9" s="10" t="n"/>
    </row>
    <row r="10" ht="16" customHeight="1">
      <c r="B10" s="20">
        <f>'Cálculos'!E51</f>
        <v/>
      </c>
      <c r="C10" s="10" t="n"/>
      <c r="D10" s="10" t="n"/>
      <c r="F10" s="21">
        <f>'Cálculos'!E52</f>
        <v/>
      </c>
      <c r="G10" s="10" t="n"/>
      <c r="H10" s="10" t="n"/>
      <c r="J10" s="20">
        <f>'Cálculos'!E53</f>
        <v/>
      </c>
      <c r="K10" s="10" t="n"/>
      <c r="L10" s="10" t="n"/>
      <c r="N10" s="22">
        <f>'Cálculos'!E54</f>
        <v/>
      </c>
      <c r="O10" s="10" t="n"/>
      <c r="P10" s="10" t="n"/>
      <c r="R10" s="23">
        <f>'Cálculos'!E55</f>
        <v/>
      </c>
      <c r="S10" s="10" t="n"/>
      <c r="T10" s="10" t="n"/>
    </row>
    <row r="11" ht="16" customHeight="1">
      <c r="B11" s="24" t="inlineStr">
        <is>
          <t>Mejor si es MÁS</t>
        </is>
      </c>
      <c r="C11" s="10" t="n"/>
      <c r="D11" s="10" t="n"/>
      <c r="F11" s="24" t="inlineStr">
        <is>
          <t>¿Para cuántos días de gastos alcanza?</t>
        </is>
      </c>
      <c r="G11" s="10" t="n"/>
      <c r="H11" s="10" t="n"/>
      <c r="J11" s="24" t="inlineStr">
        <is>
          <t>Mejor si es MÁS</t>
        </is>
      </c>
      <c r="K11" s="10" t="n"/>
      <c r="L11" s="10" t="n"/>
      <c r="N11" s="24" t="inlineStr">
        <is>
          <t>Mejor si es MENOS</t>
        </is>
      </c>
      <c r="O11" s="10" t="n"/>
      <c r="P11" s="10" t="n"/>
      <c r="R11" s="24" t="inlineStr">
        <is>
          <t>Mejor si es MENOS</t>
        </is>
      </c>
      <c r="S11" s="10" t="n"/>
      <c r="T11" s="10" t="n"/>
    </row>
    <row r="12" ht="20" customHeight="1">
      <c r="B12" s="25" t="inlineStr">
        <is>
          <t>BIEN = cumple la meta  ·  ATENCIÓN = no llega a la meta, pero no cruzó el límite  ·  MAL = cruzó el límite</t>
        </is>
      </c>
    </row>
    <row r="14" ht="24" customHeight="1">
      <c r="B14" s="26" t="inlineStr">
        <is>
          <t>ENTRADAS Y SALIDAS POR CONCEPTO · período elegido</t>
        </is>
      </c>
    </row>
    <row r="15" ht="24" customHeight="1">
      <c r="B15" s="27" t="inlineStr">
        <is>
          <t>Concepto</t>
        </is>
      </c>
      <c r="E15" s="28" t="n"/>
      <c r="G15" s="27" t="inlineStr">
        <is>
          <t>Tipo</t>
        </is>
      </c>
      <c r="I15" s="28" t="n"/>
      <c r="J15" s="27" t="inlineStr">
        <is>
          <t>Monto del período</t>
        </is>
      </c>
      <c r="M15" s="28" t="n"/>
      <c r="N15" s="27" t="inlineStr">
        <is>
          <t>Presupuesto del período</t>
        </is>
      </c>
      <c r="Q15" s="28" t="n"/>
      <c r="R15" s="27" t="inlineStr">
        <is>
          <t>% del presupuesto usado</t>
        </is>
      </c>
    </row>
    <row r="16" ht="17" customHeight="1">
      <c r="B16" s="29">
        <f>'Cálculos'!A18</f>
        <v/>
      </c>
      <c r="C16" s="30" t="n"/>
      <c r="D16" s="30" t="n"/>
      <c r="E16" s="30" t="n"/>
      <c r="F16" s="30" t="n"/>
      <c r="G16" s="31">
        <f>'Cálculos'!B18</f>
        <v/>
      </c>
      <c r="H16" s="30" t="n"/>
      <c r="J16" s="32">
        <f>'Cálculos'!P18</f>
        <v/>
      </c>
      <c r="K16" s="30" t="n"/>
      <c r="L16" s="30" t="n"/>
      <c r="N16" s="32">
        <f>'Cálculos'!R18</f>
        <v/>
      </c>
      <c r="O16" s="30" t="n"/>
      <c r="P16" s="30" t="n"/>
      <c r="R16" s="33">
        <f>'Cálculos'!S18</f>
        <v/>
      </c>
      <c r="S16" s="30" t="n"/>
      <c r="T16" s="30" t="n"/>
    </row>
    <row r="17" ht="17" customHeight="1">
      <c r="B17" s="29">
        <f>'Cálculos'!A19</f>
        <v/>
      </c>
      <c r="C17" s="30" t="n"/>
      <c r="D17" s="30" t="n"/>
      <c r="E17" s="30" t="n"/>
      <c r="F17" s="30" t="n"/>
      <c r="G17" s="31">
        <f>'Cálculos'!B19</f>
        <v/>
      </c>
      <c r="H17" s="30" t="n"/>
      <c r="J17" s="32">
        <f>'Cálculos'!P19</f>
        <v/>
      </c>
      <c r="K17" s="30" t="n"/>
      <c r="L17" s="30" t="n"/>
      <c r="N17" s="32">
        <f>'Cálculos'!R19</f>
        <v/>
      </c>
      <c r="O17" s="30" t="n"/>
      <c r="P17" s="30" t="n"/>
      <c r="R17" s="33">
        <f>'Cálculos'!S19</f>
        <v/>
      </c>
      <c r="S17" s="30" t="n"/>
      <c r="T17" s="30" t="n"/>
    </row>
    <row r="18" ht="17" customHeight="1">
      <c r="B18" s="29">
        <f>'Cálculos'!A20</f>
        <v/>
      </c>
      <c r="C18" s="30" t="n"/>
      <c r="D18" s="30" t="n"/>
      <c r="E18" s="30" t="n"/>
      <c r="F18" s="30" t="n"/>
      <c r="G18" s="31">
        <f>'Cálculos'!B20</f>
        <v/>
      </c>
      <c r="H18" s="30" t="n"/>
      <c r="J18" s="32">
        <f>'Cálculos'!P20</f>
        <v/>
      </c>
      <c r="K18" s="30" t="n"/>
      <c r="L18" s="30" t="n"/>
      <c r="N18" s="32">
        <f>'Cálculos'!R20</f>
        <v/>
      </c>
      <c r="O18" s="30" t="n"/>
      <c r="P18" s="30" t="n"/>
      <c r="R18" s="33">
        <f>'Cálculos'!S20</f>
        <v/>
      </c>
      <c r="S18" s="30" t="n"/>
      <c r="T18" s="30" t="n"/>
    </row>
    <row r="19" ht="17" customHeight="1">
      <c r="B19" s="29">
        <f>'Cálculos'!A21</f>
        <v/>
      </c>
      <c r="C19" s="30" t="n"/>
      <c r="D19" s="30" t="n"/>
      <c r="E19" s="30" t="n"/>
      <c r="F19" s="30" t="n"/>
      <c r="G19" s="31">
        <f>'Cálculos'!B21</f>
        <v/>
      </c>
      <c r="H19" s="30" t="n"/>
      <c r="J19" s="32">
        <f>'Cálculos'!P21</f>
        <v/>
      </c>
      <c r="K19" s="30" t="n"/>
      <c r="L19" s="30" t="n"/>
      <c r="N19" s="32">
        <f>'Cálculos'!R21</f>
        <v/>
      </c>
      <c r="O19" s="30" t="n"/>
      <c r="P19" s="30" t="n"/>
      <c r="R19" s="33">
        <f>'Cálculos'!S21</f>
        <v/>
      </c>
      <c r="S19" s="30" t="n"/>
      <c r="T19" s="30" t="n"/>
    </row>
    <row r="20" ht="17" customHeight="1">
      <c r="B20" s="29">
        <f>'Cálculos'!A22</f>
        <v/>
      </c>
      <c r="C20" s="30" t="n"/>
      <c r="D20" s="30" t="n"/>
      <c r="E20" s="30" t="n"/>
      <c r="F20" s="30" t="n"/>
      <c r="G20" s="31">
        <f>'Cálculos'!B22</f>
        <v/>
      </c>
      <c r="H20" s="30" t="n"/>
      <c r="J20" s="32">
        <f>'Cálculos'!P22</f>
        <v/>
      </c>
      <c r="K20" s="30" t="n"/>
      <c r="L20" s="30" t="n"/>
      <c r="N20" s="32">
        <f>'Cálculos'!R22</f>
        <v/>
      </c>
      <c r="O20" s="30" t="n"/>
      <c r="P20" s="30" t="n"/>
      <c r="R20" s="33">
        <f>'Cálculos'!S22</f>
        <v/>
      </c>
      <c r="S20" s="30" t="n"/>
      <c r="T20" s="30" t="n"/>
    </row>
    <row r="21" ht="17" customHeight="1">
      <c r="B21" s="29">
        <f>'Cálculos'!A23</f>
        <v/>
      </c>
      <c r="C21" s="30" t="n"/>
      <c r="D21" s="30" t="n"/>
      <c r="E21" s="30" t="n"/>
      <c r="F21" s="30" t="n"/>
      <c r="G21" s="31">
        <f>'Cálculos'!B23</f>
        <v/>
      </c>
      <c r="H21" s="30" t="n"/>
      <c r="J21" s="32">
        <f>'Cálculos'!P23</f>
        <v/>
      </c>
      <c r="K21" s="30" t="n"/>
      <c r="L21" s="30" t="n"/>
      <c r="N21" s="32">
        <f>'Cálculos'!R23</f>
        <v/>
      </c>
      <c r="O21" s="30" t="n"/>
      <c r="P21" s="30" t="n"/>
      <c r="R21" s="33">
        <f>'Cálculos'!S23</f>
        <v/>
      </c>
      <c r="S21" s="30" t="n"/>
      <c r="T21" s="30" t="n"/>
    </row>
    <row r="22" ht="17" customHeight="1">
      <c r="B22" s="29">
        <f>'Cálculos'!A24</f>
        <v/>
      </c>
      <c r="C22" s="30" t="n"/>
      <c r="D22" s="30" t="n"/>
      <c r="E22" s="30" t="n"/>
      <c r="F22" s="30" t="n"/>
      <c r="G22" s="31">
        <f>'Cálculos'!B24</f>
        <v/>
      </c>
      <c r="H22" s="30" t="n"/>
      <c r="J22" s="32">
        <f>'Cálculos'!P24</f>
        <v/>
      </c>
      <c r="K22" s="30" t="n"/>
      <c r="L22" s="30" t="n"/>
      <c r="N22" s="32">
        <f>'Cálculos'!R24</f>
        <v/>
      </c>
      <c r="O22" s="30" t="n"/>
      <c r="P22" s="30" t="n"/>
      <c r="R22" s="33">
        <f>'Cálculos'!S24</f>
        <v/>
      </c>
      <c r="S22" s="30" t="n"/>
      <c r="T22" s="30" t="n"/>
    </row>
    <row r="23" ht="17" customHeight="1">
      <c r="B23" s="29">
        <f>'Cálculos'!A25</f>
        <v/>
      </c>
      <c r="C23" s="30" t="n"/>
      <c r="D23" s="30" t="n"/>
      <c r="E23" s="30" t="n"/>
      <c r="F23" s="30" t="n"/>
      <c r="G23" s="31">
        <f>'Cálculos'!B25</f>
        <v/>
      </c>
      <c r="H23" s="30" t="n"/>
      <c r="J23" s="32">
        <f>'Cálculos'!P25</f>
        <v/>
      </c>
      <c r="K23" s="30" t="n"/>
      <c r="L23" s="30" t="n"/>
      <c r="N23" s="32">
        <f>'Cálculos'!R25</f>
        <v/>
      </c>
      <c r="O23" s="30" t="n"/>
      <c r="P23" s="30" t="n"/>
      <c r="R23" s="33">
        <f>'Cálculos'!S25</f>
        <v/>
      </c>
      <c r="S23" s="30" t="n"/>
      <c r="T23" s="30" t="n"/>
    </row>
    <row r="24" ht="17" customHeight="1">
      <c r="B24" s="29">
        <f>'Cálculos'!A26</f>
        <v/>
      </c>
      <c r="C24" s="30" t="n"/>
      <c r="D24" s="30" t="n"/>
      <c r="E24" s="30" t="n"/>
      <c r="F24" s="30" t="n"/>
      <c r="G24" s="31">
        <f>'Cálculos'!B26</f>
        <v/>
      </c>
      <c r="H24" s="30" t="n"/>
      <c r="J24" s="32">
        <f>'Cálculos'!P26</f>
        <v/>
      </c>
      <c r="K24" s="30" t="n"/>
      <c r="L24" s="30" t="n"/>
      <c r="N24" s="32">
        <f>'Cálculos'!R26</f>
        <v/>
      </c>
      <c r="O24" s="30" t="n"/>
      <c r="P24" s="30" t="n"/>
      <c r="R24" s="33">
        <f>'Cálculos'!S26</f>
        <v/>
      </c>
      <c r="S24" s="30" t="n"/>
      <c r="T24" s="30" t="n"/>
    </row>
    <row r="25" ht="17" customHeight="1">
      <c r="B25" s="29">
        <f>'Cálculos'!A27</f>
        <v/>
      </c>
      <c r="C25" s="30" t="n"/>
      <c r="D25" s="30" t="n"/>
      <c r="E25" s="30" t="n"/>
      <c r="F25" s="30" t="n"/>
      <c r="G25" s="31">
        <f>'Cálculos'!B27</f>
        <v/>
      </c>
      <c r="H25" s="30" t="n"/>
      <c r="J25" s="32">
        <f>'Cálculos'!P27</f>
        <v/>
      </c>
      <c r="K25" s="30" t="n"/>
      <c r="L25" s="30" t="n"/>
      <c r="N25" s="32">
        <f>'Cálculos'!R27</f>
        <v/>
      </c>
      <c r="O25" s="30" t="n"/>
      <c r="P25" s="30" t="n"/>
      <c r="R25" s="33">
        <f>'Cálculos'!S27</f>
        <v/>
      </c>
      <c r="S25" s="30" t="n"/>
      <c r="T25" s="30" t="n"/>
    </row>
    <row r="26" ht="17" customHeight="1">
      <c r="B26" s="29">
        <f>'Cálculos'!A28</f>
        <v/>
      </c>
      <c r="C26" s="30" t="n"/>
      <c r="D26" s="30" t="n"/>
      <c r="E26" s="30" t="n"/>
      <c r="F26" s="30" t="n"/>
      <c r="G26" s="31">
        <f>'Cálculos'!B28</f>
        <v/>
      </c>
      <c r="H26" s="30" t="n"/>
      <c r="J26" s="32">
        <f>'Cálculos'!P28</f>
        <v/>
      </c>
      <c r="K26" s="30" t="n"/>
      <c r="L26" s="30" t="n"/>
      <c r="N26" s="32">
        <f>'Cálculos'!R28</f>
        <v/>
      </c>
      <c r="O26" s="30" t="n"/>
      <c r="P26" s="30" t="n"/>
      <c r="R26" s="33">
        <f>'Cálculos'!S28</f>
        <v/>
      </c>
      <c r="S26" s="30" t="n"/>
      <c r="T26" s="30" t="n"/>
    </row>
    <row r="27" ht="17" customHeight="1">
      <c r="B27" s="29">
        <f>'Cálculos'!A29</f>
        <v/>
      </c>
      <c r="C27" s="30" t="n"/>
      <c r="D27" s="30" t="n"/>
      <c r="E27" s="30" t="n"/>
      <c r="F27" s="30" t="n"/>
      <c r="G27" s="31">
        <f>'Cálculos'!B29</f>
        <v/>
      </c>
      <c r="H27" s="30" t="n"/>
      <c r="J27" s="32">
        <f>'Cálculos'!P29</f>
        <v/>
      </c>
      <c r="K27" s="30" t="n"/>
      <c r="L27" s="30" t="n"/>
      <c r="N27" s="32">
        <f>'Cálculos'!R29</f>
        <v/>
      </c>
      <c r="O27" s="30" t="n"/>
      <c r="P27" s="30" t="n"/>
      <c r="R27" s="33">
        <f>'Cálculos'!S29</f>
        <v/>
      </c>
      <c r="S27" s="30" t="n"/>
      <c r="T27" s="30" t="n"/>
    </row>
    <row r="28" ht="17" customHeight="1">
      <c r="B28" s="29">
        <f>'Cálculos'!A30</f>
        <v/>
      </c>
      <c r="C28" s="30" t="n"/>
      <c r="D28" s="30" t="n"/>
      <c r="E28" s="30" t="n"/>
      <c r="F28" s="30" t="n"/>
      <c r="G28" s="31">
        <f>'Cálculos'!B30</f>
        <v/>
      </c>
      <c r="H28" s="30" t="n"/>
      <c r="J28" s="32">
        <f>'Cálculos'!P30</f>
        <v/>
      </c>
      <c r="K28" s="30" t="n"/>
      <c r="L28" s="30" t="n"/>
      <c r="N28" s="32">
        <f>'Cálculos'!R30</f>
        <v/>
      </c>
      <c r="O28" s="30" t="n"/>
      <c r="P28" s="30" t="n"/>
      <c r="R28" s="33">
        <f>'Cálculos'!S30</f>
        <v/>
      </c>
      <c r="S28" s="30" t="n"/>
      <c r="T28" s="30" t="n"/>
    </row>
    <row r="29" ht="17" customHeight="1">
      <c r="B29" s="29">
        <f>'Cálculos'!A31</f>
        <v/>
      </c>
      <c r="C29" s="30" t="n"/>
      <c r="D29" s="30" t="n"/>
      <c r="E29" s="30" t="n"/>
      <c r="F29" s="30" t="n"/>
      <c r="G29" s="31">
        <f>'Cálculos'!B31</f>
        <v/>
      </c>
      <c r="H29" s="30" t="n"/>
      <c r="J29" s="32">
        <f>'Cálculos'!P31</f>
        <v/>
      </c>
      <c r="K29" s="30" t="n"/>
      <c r="L29" s="30" t="n"/>
      <c r="N29" s="32">
        <f>'Cálculos'!R31</f>
        <v/>
      </c>
      <c r="O29" s="30" t="n"/>
      <c r="P29" s="30" t="n"/>
      <c r="R29" s="33">
        <f>'Cálculos'!S31</f>
        <v/>
      </c>
      <c r="S29" s="30" t="n"/>
      <c r="T29" s="30" t="n"/>
    </row>
    <row r="30" ht="17" customHeight="1">
      <c r="B30" s="29">
        <f>'Cálculos'!A32</f>
        <v/>
      </c>
      <c r="C30" s="30" t="n"/>
      <c r="D30" s="30" t="n"/>
      <c r="E30" s="30" t="n"/>
      <c r="F30" s="30" t="n"/>
      <c r="G30" s="31">
        <f>'Cálculos'!B32</f>
        <v/>
      </c>
      <c r="H30" s="30" t="n"/>
      <c r="J30" s="32">
        <f>'Cálculos'!P32</f>
        <v/>
      </c>
      <c r="K30" s="30" t="n"/>
      <c r="L30" s="30" t="n"/>
      <c r="N30" s="32">
        <f>'Cálculos'!R32</f>
        <v/>
      </c>
      <c r="O30" s="30" t="n"/>
      <c r="P30" s="30" t="n"/>
      <c r="R30" s="33">
        <f>'Cálculos'!S32</f>
        <v/>
      </c>
      <c r="S30" s="30" t="n"/>
      <c r="T30" s="30" t="n"/>
    </row>
    <row r="31" ht="17" customHeight="1">
      <c r="B31" s="34">
        <f>'Cálculos'!A33</f>
        <v/>
      </c>
      <c r="C31" s="35" t="n"/>
      <c r="D31" s="35" t="n"/>
      <c r="E31" s="35" t="n"/>
      <c r="F31" s="35" t="n"/>
      <c r="G31" s="36">
        <f>'Cálculos'!B33</f>
        <v/>
      </c>
      <c r="H31" s="35" t="n"/>
      <c r="J31" s="37">
        <f>'Cálculos'!P33</f>
        <v/>
      </c>
      <c r="K31" s="35" t="n"/>
      <c r="L31" s="35" t="n"/>
      <c r="N31" s="37">
        <f>'Cálculos'!R33</f>
        <v/>
      </c>
      <c r="O31" s="35" t="n"/>
      <c r="P31" s="35" t="n"/>
      <c r="R31" s="38">
        <f>'Cálculos'!S33</f>
        <v/>
      </c>
      <c r="S31" s="35" t="n"/>
      <c r="T31" s="35" t="n"/>
    </row>
    <row r="32" ht="17" customHeight="1">
      <c r="B32" s="34">
        <f>'Cálculos'!A34</f>
        <v/>
      </c>
      <c r="C32" s="35" t="n"/>
      <c r="D32" s="35" t="n"/>
      <c r="E32" s="35" t="n"/>
      <c r="F32" s="35" t="n"/>
      <c r="G32" s="36">
        <f>'Cálculos'!B34</f>
        <v/>
      </c>
      <c r="H32" s="35" t="n"/>
      <c r="J32" s="37">
        <f>'Cálculos'!P34</f>
        <v/>
      </c>
      <c r="K32" s="35" t="n"/>
      <c r="L32" s="35" t="n"/>
      <c r="N32" s="37">
        <f>'Cálculos'!R34</f>
        <v/>
      </c>
      <c r="O32" s="35" t="n"/>
      <c r="P32" s="35" t="n"/>
      <c r="R32" s="38">
        <f>'Cálculos'!S34</f>
        <v/>
      </c>
      <c r="S32" s="35" t="n"/>
      <c r="T32" s="35" t="n"/>
    </row>
    <row r="33" ht="26" customHeight="1">
      <c r="B33" s="39" t="inlineStr">
        <is>
          <t>Verde = entra dinero · Rojo = sale dinero · «Venta a crédito» = se vendió, pero el dinero aún no entró. En la última columna, el color compara el gasto con su presupuesto.</t>
        </is>
      </c>
    </row>
    <row r="35" ht="24" customHeight="1">
      <c r="B35" s="26" t="inlineStr">
        <is>
          <t>EVOLUCIÓN MES A MES</t>
        </is>
      </c>
    </row>
    <row r="50">
      <c r="L50" s="40">
        <f>"Gráfico 4 muestra: "&amp;$N$4</f>
        <v/>
      </c>
    </row>
  </sheetData>
  <mergeCells count="133">
    <mergeCell ref="B11:D11"/>
    <mergeCell ref="G21:H21"/>
    <mergeCell ref="B16:F16"/>
    <mergeCell ref="R27:T27"/>
    <mergeCell ref="B25:F25"/>
    <mergeCell ref="J27:L27"/>
    <mergeCell ref="F8:H8"/>
    <mergeCell ref="N17:P17"/>
    <mergeCell ref="G23:H23"/>
    <mergeCell ref="R20:T20"/>
    <mergeCell ref="B18:F18"/>
    <mergeCell ref="B27:F27"/>
    <mergeCell ref="J11:L11"/>
    <mergeCell ref="J25:L25"/>
    <mergeCell ref="N19:P19"/>
    <mergeCell ref="N28:P28"/>
    <mergeCell ref="M2:T2"/>
    <mergeCell ref="R22:T22"/>
    <mergeCell ref="N9:P9"/>
    <mergeCell ref="F9:H9"/>
    <mergeCell ref="G18:H18"/>
    <mergeCell ref="B6:D6"/>
    <mergeCell ref="N30:P30"/>
    <mergeCell ref="B28:F28"/>
    <mergeCell ref="B4:D4"/>
    <mergeCell ref="R23:T23"/>
    <mergeCell ref="N4:P4"/>
    <mergeCell ref="J29:L29"/>
    <mergeCell ref="B30:F30"/>
    <mergeCell ref="G20:H20"/>
    <mergeCell ref="N32:P32"/>
    <mergeCell ref="B20:F20"/>
    <mergeCell ref="B15:F15"/>
    <mergeCell ref="R4:T4"/>
    <mergeCell ref="G22:H22"/>
    <mergeCell ref="F7:H7"/>
    <mergeCell ref="J15:L15"/>
    <mergeCell ref="R24:T24"/>
    <mergeCell ref="J24:L24"/>
    <mergeCell ref="B8:D8"/>
    <mergeCell ref="N18:P18"/>
    <mergeCell ref="R26:T26"/>
    <mergeCell ref="N8:P8"/>
    <mergeCell ref="J26:L26"/>
    <mergeCell ref="B10:D10"/>
    <mergeCell ref="J7:L7"/>
    <mergeCell ref="J16:L16"/>
    <mergeCell ref="N10:P10"/>
    <mergeCell ref="R17:T17"/>
    <mergeCell ref="B9:D9"/>
    <mergeCell ref="B17:F17"/>
    <mergeCell ref="G24:H24"/>
    <mergeCell ref="B19:F19"/>
    <mergeCell ref="R9:T9"/>
    <mergeCell ref="N20:P20"/>
    <mergeCell ref="F11:H11"/>
    <mergeCell ref="G26:H26"/>
    <mergeCell ref="R29:T29"/>
    <mergeCell ref="R11:T11"/>
    <mergeCell ref="J28:L28"/>
    <mergeCell ref="G16:H16"/>
    <mergeCell ref="G25:H25"/>
    <mergeCell ref="N22:P22"/>
    <mergeCell ref="R31:T31"/>
    <mergeCell ref="J30:L30"/>
    <mergeCell ref="N21:P21"/>
    <mergeCell ref="R6:T6"/>
    <mergeCell ref="J6:L6"/>
    <mergeCell ref="R15:T15"/>
    <mergeCell ref="N23:P23"/>
    <mergeCell ref="B31:F31"/>
    <mergeCell ref="J4:L4"/>
    <mergeCell ref="R21:T21"/>
    <mergeCell ref="B21:F21"/>
    <mergeCell ref="J32:L32"/>
    <mergeCell ref="L50:T50"/>
    <mergeCell ref="B2:L2"/>
    <mergeCell ref="B23:F23"/>
    <mergeCell ref="J18:L18"/>
    <mergeCell ref="G15:H15"/>
    <mergeCell ref="N27:P27"/>
    <mergeCell ref="J8:L8"/>
    <mergeCell ref="B12:T12"/>
    <mergeCell ref="J17:L17"/>
    <mergeCell ref="N11:P11"/>
    <mergeCell ref="N25:P25"/>
    <mergeCell ref="F6:H6"/>
    <mergeCell ref="J10:L10"/>
    <mergeCell ref="R19:T19"/>
    <mergeCell ref="B14:T14"/>
    <mergeCell ref="G32:H32"/>
    <mergeCell ref="J19:L19"/>
    <mergeCell ref="R28:T28"/>
    <mergeCell ref="B1:T1"/>
    <mergeCell ref="J9:L9"/>
    <mergeCell ref="R25:T25"/>
    <mergeCell ref="R30:T30"/>
    <mergeCell ref="G27:H27"/>
    <mergeCell ref="B22:F22"/>
    <mergeCell ref="J20:L20"/>
    <mergeCell ref="G17:H17"/>
    <mergeCell ref="B33:T33"/>
    <mergeCell ref="N29:P29"/>
    <mergeCell ref="R32:T32"/>
    <mergeCell ref="J22:L22"/>
    <mergeCell ref="J31:L31"/>
    <mergeCell ref="G19:H19"/>
    <mergeCell ref="B35:T35"/>
    <mergeCell ref="G28:H28"/>
    <mergeCell ref="N31:P31"/>
    <mergeCell ref="J21:L21"/>
    <mergeCell ref="N6:P6"/>
    <mergeCell ref="N15:P15"/>
    <mergeCell ref="B29:F29"/>
    <mergeCell ref="N24:P24"/>
    <mergeCell ref="G30:H30"/>
    <mergeCell ref="R18:T18"/>
    <mergeCell ref="J23:L23"/>
    <mergeCell ref="F4:H4"/>
    <mergeCell ref="R8:T8"/>
    <mergeCell ref="B7:D7"/>
    <mergeCell ref="N26:P26"/>
    <mergeCell ref="G29:H29"/>
    <mergeCell ref="F10:H10"/>
    <mergeCell ref="N7:P7"/>
    <mergeCell ref="N16:P16"/>
    <mergeCell ref="B24:F24"/>
    <mergeCell ref="R10:T10"/>
    <mergeCell ref="G31:H31"/>
    <mergeCell ref="B32:F32"/>
    <mergeCell ref="R7:T7"/>
    <mergeCell ref="B26:F26"/>
    <mergeCell ref="R16:T16"/>
  </mergeCells>
  <conditionalFormatting sqref="B8:D8">
    <cfRule type="expression" priority="1" dxfId="0">
      <formula>$B$8="BIEN"</formula>
    </cfRule>
    <cfRule type="expression" priority="2" dxfId="1">
      <formula>$B$8="ATENCIÓN"</formula>
    </cfRule>
    <cfRule type="expression" priority="3" dxfId="2">
      <formula>$B$8="MAL"</formula>
    </cfRule>
  </conditionalFormatting>
  <conditionalFormatting sqref="F8:H8">
    <cfRule type="expression" priority="4" dxfId="0">
      <formula>$F$8="BIEN"</formula>
    </cfRule>
    <cfRule type="expression" priority="5" dxfId="1">
      <formula>$F$8="ATENCIÓN"</formula>
    </cfRule>
    <cfRule type="expression" priority="6" dxfId="2">
      <formula>$F$8="MAL"</formula>
    </cfRule>
  </conditionalFormatting>
  <conditionalFormatting sqref="J8:L8">
    <cfRule type="expression" priority="7" dxfId="0">
      <formula>$J$8="BIEN"</formula>
    </cfRule>
    <cfRule type="expression" priority="8" dxfId="1">
      <formula>$J$8="ATENCIÓN"</formula>
    </cfRule>
    <cfRule type="expression" priority="9" dxfId="2">
      <formula>$J$8="MAL"</formula>
    </cfRule>
  </conditionalFormatting>
  <conditionalFormatting sqref="N8:P8">
    <cfRule type="expression" priority="10" dxfId="0">
      <formula>$N$8="BIEN"</formula>
    </cfRule>
    <cfRule type="expression" priority="11" dxfId="1">
      <formula>$N$8="ATENCIÓN"</formula>
    </cfRule>
    <cfRule type="expression" priority="12" dxfId="2">
      <formula>$N$8="MAL"</formula>
    </cfRule>
  </conditionalFormatting>
  <conditionalFormatting sqref="R8:T8">
    <cfRule type="expression" priority="13" dxfId="0">
      <formula>$R$8="BIEN"</formula>
    </cfRule>
    <cfRule type="expression" priority="14" dxfId="1">
      <formula>$R$8="ATENCIÓN"</formula>
    </cfRule>
    <cfRule type="expression" priority="15" dxfId="2">
      <formula>$R$8="MAL"</formula>
    </cfRule>
  </conditionalFormatting>
  <conditionalFormatting sqref="J16:J30">
    <cfRule type="expression" priority="16" dxfId="3">
      <formula>$G16="Salida"</formula>
    </cfRule>
    <cfRule type="expression" priority="17" dxfId="4">
      <formula>$G16="Entrada"</formula>
    </cfRule>
    <cfRule type="dataBar" priority="18">
      <dataBar showValue="1">
        <cfvo type="num" val="0"/>
        <cfvo type="max"/>
        <color rgb="00BDD7EE"/>
      </dataBar>
    </cfRule>
  </conditionalFormatting>
  <conditionalFormatting sqref="R16:R32">
    <cfRule type="expression" priority="19" dxfId="5">
      <formula>AND(ISNUMBER($R16),$R16&lt;='Conceptos y metas'!$C$31)</formula>
    </cfRule>
    <cfRule type="expression" priority="20" dxfId="6">
      <formula>AND(ISNUMBER($R16),$R16&gt;'Conceptos y metas'!$D$31)</formula>
    </cfRule>
    <cfRule type="expression" priority="21" dxfId="7">
      <formula>ISNUMBER($R16)</formula>
    </cfRule>
  </conditionalFormatting>
  <conditionalFormatting sqref="B16:H30">
    <cfRule type="expression" priority="22" dxfId="8">
      <formula>AND($B16&lt;&gt;"",$B16=$N$4)</formula>
    </cfRule>
  </conditionalFormatting>
  <dataValidations count="2">
    <dataValidation sqref="F4" showDropDown="0" showInputMessage="0" showErrorMessage="1" allowBlank="0" error="Elige una opción de la lista" type="list">
      <formula1>=MenuPeriodo</formula1>
    </dataValidation>
    <dataValidation sqref="N4" showDropDown="0" showInputMessage="0" showErrorMessage="1" allowBlank="0" error="Elige una opción de la lista" type="list">
      <formula1>=ListaConceptos</formula1>
    </dataValidation>
  </dataValidations>
  <pageMargins left="0.75" right="0.75" top="1" bottom="1" header="0.5" footer="0.5"/>
  <pageSetup fitToHeight="0" fitToWidth="1"/>
  <drawing xmlns:r="http://schemas.openxmlformats.org/officeDocument/2006/relationships" r:id="rId1"/>
</worksheet>
</file>

<file path=xl/worksheets/sheet2.xml><?xml version="1.0" encoding="utf-8"?>
<worksheet xmlns="http://schemas.openxmlformats.org/spreadsheetml/2006/main">
  <sheetPr>
    <tabColor rgb="00BF8F00"/>
    <outlinePr summaryBelow="1" summaryRight="1"/>
    <pageSetUpPr fitToPage="1"/>
  </sheetPr>
  <dimension ref="B1:G78"/>
  <sheetViews>
    <sheetView showGridLines="0" workbookViewId="0">
      <selection activeCell="A1" sqref="A1"/>
    </sheetView>
  </sheetViews>
  <sheetFormatPr baseColWidth="8" defaultRowHeight="15"/>
  <cols>
    <col width="2" customWidth="1" min="1" max="1"/>
    <col width="12" customWidth="1" min="2" max="2"/>
    <col width="20" customWidth="1" min="3" max="3"/>
    <col width="22" customWidth="1" min="4" max="4"/>
    <col width="22" customWidth="1" min="5" max="5"/>
    <col width="22" customWidth="1" min="6" max="6"/>
    <col width="22" customWidth="1" min="7" max="7"/>
  </cols>
  <sheetData>
    <row r="1" ht="40" customHeight="1">
      <c r="B1" s="41" t="inlineStr">
        <is>
          <t>INSTRUCCIONES · cómo usar este tablero</t>
        </is>
      </c>
    </row>
    <row r="2" ht="30" customHeight="1">
      <c r="B2" s="42" t="inlineStr">
        <is>
          <t>Esta guía está pensada para quien recién empieza con Excel. Léela una vez completa (5 minutos) y después úsala como consulta.</t>
        </is>
      </c>
    </row>
    <row r="4" ht="26" customHeight="1">
      <c r="B4" s="43" t="inlineStr">
        <is>
          <t>1. ¿Qué hay en este archivo?</t>
        </is>
      </c>
    </row>
    <row r="5" ht="22" customHeight="1">
      <c r="B5" s="42" t="inlineStr">
        <is>
          <t>Las pestañas están abajo, en la parte inferior de la pantalla. Haz clic en el nombre de una para abrirla.</t>
        </is>
      </c>
    </row>
    <row r="6" ht="22" customHeight="1">
      <c r="B6" s="44" t="inlineStr">
        <is>
          <t>Pestaña</t>
        </is>
      </c>
      <c r="D6" s="44" t="inlineStr">
        <is>
          <t>Para qué sirve</t>
        </is>
      </c>
      <c r="G6" s="44" t="inlineStr">
        <is>
          <t>¿Escribo aquí?</t>
        </is>
      </c>
    </row>
    <row r="7" ht="40" customHeight="1">
      <c r="B7" s="45" t="inlineStr">
        <is>
          <t>Tablero</t>
        </is>
      </c>
      <c r="C7" s="46" t="n"/>
      <c r="D7" s="47" t="inlineStr">
        <is>
          <t>Ver de un vistazo cómo está el dinero: caja, cobranza, gastos y gráficos.</t>
        </is>
      </c>
      <c r="E7" s="46" t="n"/>
      <c r="F7" s="46" t="n"/>
      <c r="G7" s="47" t="inlineStr">
        <is>
          <t>Solo eliges en las 2 celdas amarillas.</t>
        </is>
      </c>
    </row>
    <row r="8" ht="40" customHeight="1">
      <c r="B8" s="45" t="inlineStr">
        <is>
          <t>Instrucciones</t>
        </is>
      </c>
      <c r="C8" s="46" t="n"/>
      <c r="D8" s="47" t="inlineStr">
        <is>
          <t>Esta guía.</t>
        </is>
      </c>
      <c r="E8" s="46" t="n"/>
      <c r="F8" s="46" t="n"/>
      <c r="G8" s="47" t="inlineStr">
        <is>
          <t>No.</t>
        </is>
      </c>
    </row>
    <row r="9" ht="40" customHeight="1">
      <c r="B9" s="45" t="inlineStr">
        <is>
          <t>Datos</t>
        </is>
      </c>
      <c r="C9" s="46" t="n"/>
      <c r="D9" s="47" t="inlineStr">
        <is>
          <t>Anotar cada movimiento de dinero: ventas, cobros, pagos y gastos.</t>
        </is>
      </c>
      <c r="E9" s="46" t="n"/>
      <c r="F9" s="46" t="n"/>
      <c r="G9" s="47" t="inlineStr">
        <is>
          <t>SÍ, todos los días.</t>
        </is>
      </c>
    </row>
    <row r="10" ht="40" customHeight="1">
      <c r="B10" s="45" t="inlineStr">
        <is>
          <t>Conceptos y metas</t>
        </is>
      </c>
      <c r="C10" s="46" t="n"/>
      <c r="D10" s="47" t="inlineStr">
        <is>
          <t>La lista de conceptos, el presupuesto de cada gasto, el saldo inicial y las metas.</t>
        </is>
      </c>
      <c r="E10" s="46" t="n"/>
      <c r="F10" s="46" t="n"/>
      <c r="G10" s="47" t="inlineStr">
        <is>
          <t>Una vez al año, o si cambia algo.</t>
        </is>
      </c>
    </row>
    <row r="11" ht="40" customHeight="1">
      <c r="B11" s="45" t="inlineStr">
        <is>
          <t>Cálculos</t>
        </is>
      </c>
      <c r="C11" s="46" t="n"/>
      <c r="D11" s="47" t="inlineStr">
        <is>
          <t>Donde Excel hace las cuentas. Puedes mirarla para entender de dónde sale cada número.</t>
        </is>
      </c>
      <c r="E11" s="46" t="n"/>
      <c r="F11" s="46" t="n"/>
      <c r="G11" s="47" t="inlineStr">
        <is>
          <t>No.</t>
        </is>
      </c>
    </row>
    <row r="13" ht="26" customHeight="1">
      <c r="B13" s="43" t="inlineStr">
        <is>
          <t>2. Anotar un movimiento (paso a paso)</t>
        </is>
      </c>
    </row>
    <row r="14" ht="30" customHeight="1">
      <c r="B14" s="48" t="inlineStr">
        <is>
          <t>1</t>
        </is>
      </c>
      <c r="C14" s="49" t="inlineStr">
        <is>
          <t>Abre la pestaña «Datos».</t>
        </is>
      </c>
    </row>
    <row r="15" ht="40" customHeight="1">
      <c r="B15" s="48" t="inlineStr">
        <is>
          <t>2</t>
        </is>
      </c>
      <c r="C15" s="49" t="inlineStr">
        <is>
          <t>Ve al final de la tabla: haz clic en cualquier celda de la tabla y presiona Ctrl + ↓ (la tecla Ctrl y la flecha hacia abajo al mismo tiempo). Llegarás a la última fila con datos.</t>
        </is>
      </c>
    </row>
    <row r="16" ht="30" customHeight="1">
      <c r="B16" s="48" t="inlineStr">
        <is>
          <t>3</t>
        </is>
      </c>
      <c r="C16" s="49" t="inlineStr">
        <is>
          <t>Haz clic en la celda vacía que está justo debajo, en la columna Fecha.</t>
        </is>
      </c>
    </row>
    <row r="17" ht="40" customHeight="1">
      <c r="B17" s="48" t="inlineStr">
        <is>
          <t>4</t>
        </is>
      </c>
      <c r="C17" s="49" t="inlineStr">
        <is>
          <t>Escribe la fecha así: 01/10/2026 (día/mes/año) y presiona la tecla Tab (la que tiene dos flechas, a la izquierda de la Q). Tab te lleva a la celda de la derecha.</t>
        </is>
      </c>
    </row>
    <row r="18" ht="30" customHeight="1">
      <c r="B18" s="48" t="inlineStr">
        <is>
          <t>5</t>
        </is>
      </c>
      <c r="C18" s="49" t="inlineStr">
        <is>
          <t>En «Concepto» aparece una flechita a la derecha de la celda: haz clic en ella y elige el concepto. Presiona Tab.</t>
        </is>
      </c>
    </row>
    <row r="19" ht="30" customHeight="1">
      <c r="B19" s="48" t="inlineStr">
        <is>
          <t>6</t>
        </is>
      </c>
      <c r="C19" s="49" t="inlineStr">
        <is>
          <t>En «Detalle» puedes escribir una nota (n.° de factura, cliente, proveedor). Es opcional. Presiona Tab.</t>
        </is>
      </c>
    </row>
    <row r="20" ht="40" customHeight="1">
      <c r="B20" s="48" t="inlineStr">
        <is>
          <t>7</t>
        </is>
      </c>
      <c r="C20" s="49" t="inlineStr">
        <is>
          <t>En «Monto» escribe el número sin $ y sin puntos de miles, SIEMPRE en positivo. Ejemplo: 25000. El concepto ya dice si el dinero entra o sale.</t>
        </is>
      </c>
    </row>
    <row r="21" ht="34" customHeight="1">
      <c r="B21" s="50" t="inlineStr">
        <is>
          <t>8</t>
        </is>
      </c>
      <c r="C21" s="49" t="inlineStr">
        <is>
          <t>Presiona Enter. La fila nueva toma los colores de la tabla: Excel ya la incluyó. Listo: abre el Tablero, ya está actualizado.</t>
        </is>
      </c>
    </row>
    <row r="23" ht="26" customHeight="1">
      <c r="B23" s="43" t="inlineStr">
        <is>
          <t>3. ¿Qué concepto elijo?</t>
        </is>
      </c>
    </row>
    <row r="24" ht="22" customHeight="1">
      <c r="B24" s="44" t="inlineStr">
        <is>
          <t>Si pasó esto…</t>
        </is>
      </c>
      <c r="E24" s="44" t="inlineStr">
        <is>
          <t>Elige este concepto</t>
        </is>
      </c>
    </row>
    <row r="25" ht="30" customHeight="1">
      <c r="B25" s="45" t="inlineStr">
        <is>
          <t>Vendiste y te pagaron en el momento</t>
        </is>
      </c>
      <c r="C25" s="46" t="n"/>
      <c r="D25" s="46" t="n"/>
      <c r="E25" s="47" t="inlineStr">
        <is>
          <t>Ventas al contado</t>
        </is>
      </c>
      <c r="F25" s="46" t="n"/>
      <c r="G25" s="46" t="n"/>
    </row>
    <row r="26" ht="30" customHeight="1">
      <c r="B26" s="45" t="inlineStr">
        <is>
          <t>Vendiste y el cliente pagará después (factura a crédito)</t>
        </is>
      </c>
      <c r="C26" s="46" t="n"/>
      <c r="D26" s="46" t="n"/>
      <c r="E26" s="47" t="inlineStr">
        <is>
          <t>Ventas a crédito  (no suma a la caja hasta que pague)</t>
        </is>
      </c>
      <c r="F26" s="46" t="n"/>
      <c r="G26" s="46" t="n"/>
    </row>
    <row r="27" ht="30" customHeight="1">
      <c r="B27" s="45" t="inlineStr">
        <is>
          <t>Un cliente te pagó una factura a crédito</t>
        </is>
      </c>
      <c r="C27" s="46" t="n"/>
      <c r="D27" s="46" t="n"/>
      <c r="E27" s="47" t="inlineStr">
        <is>
          <t>Cobros a clientes</t>
        </is>
      </c>
      <c r="F27" s="46" t="n"/>
      <c r="G27" s="46" t="n"/>
    </row>
    <row r="28" ht="30" customHeight="1">
      <c r="B28" s="45" t="inlineStr">
        <is>
          <t>Pagaste a un proveedor, sueldos, alquiler, luz, impuestos…</t>
        </is>
      </c>
      <c r="C28" s="46" t="n"/>
      <c r="D28" s="46" t="n"/>
      <c r="E28" s="47" t="inlineStr">
        <is>
          <t>El concepto de gasto que corresponde (Proveedores, Sueldos, Alquiler…)</t>
        </is>
      </c>
      <c r="F28" s="46" t="n"/>
      <c r="G28" s="46" t="n"/>
    </row>
    <row r="29" ht="30" customHeight="1">
      <c r="B29" s="45" t="inlineStr">
        <is>
          <t>Entró dinero por otra cosa (venta de un equipo viejo, etc.)</t>
        </is>
      </c>
      <c r="C29" s="46" t="n"/>
      <c r="D29" s="46" t="n"/>
      <c r="E29" s="47" t="inlineStr">
        <is>
          <t>Otros ingresos</t>
        </is>
      </c>
      <c r="F29" s="46" t="n"/>
      <c r="G29" s="46" t="n"/>
    </row>
    <row r="30" ht="34" customHeight="1">
      <c r="B30" s="51" t="inlineStr">
        <is>
          <t>Importante: una venta a crédito se anota DOS veces en momentos distintos: el día que vendes («Ventas a crédito») y el día que te pagan («Cobros a clientes»).</t>
        </is>
      </c>
      <c r="C30" s="52" t="n"/>
      <c r="D30" s="52" t="n"/>
      <c r="E30" s="52" t="n"/>
      <c r="F30" s="52" t="n"/>
      <c r="G30" s="52" t="n"/>
    </row>
    <row r="32" ht="26" customHeight="1">
      <c r="B32" s="43" t="inlineStr">
        <is>
          <t>4. ¡Haz la prueba! (para ver cómo funciona)</t>
        </is>
      </c>
    </row>
    <row r="33" ht="22" customHeight="1">
      <c r="B33" s="53" t="inlineStr">
        <is>
          <t>Copia esta fila de ejemplo al final de la tabla de «Datos», siguiendo los pasos de arriba:</t>
        </is>
      </c>
    </row>
    <row r="34" ht="22" customHeight="1">
      <c r="B34" s="44" t="inlineStr">
        <is>
          <t>Fecha</t>
        </is>
      </c>
      <c r="C34" s="44" t="inlineStr">
        <is>
          <t>Concepto</t>
        </is>
      </c>
      <c r="E34" s="44" t="inlineStr">
        <is>
          <t>Detalle</t>
        </is>
      </c>
      <c r="G34" s="44" t="inlineStr">
        <is>
          <t>Monto</t>
        </is>
      </c>
    </row>
    <row r="35" ht="22" customHeight="1">
      <c r="B35" s="45" t="inlineStr">
        <is>
          <t>01/10/2026</t>
        </is>
      </c>
      <c r="C35" s="47" t="inlineStr">
        <is>
          <t>Cobros a clientes</t>
        </is>
      </c>
      <c r="D35" s="46" t="n"/>
      <c r="E35" s="47" t="inlineStr">
        <is>
          <t>Pago de Hotel Plaza</t>
        </is>
      </c>
      <c r="F35" s="46" t="n"/>
      <c r="G35" s="47" t="inlineStr">
        <is>
          <t>25000</t>
        </is>
      </c>
    </row>
    <row r="36" ht="30" customHeight="1">
      <c r="B36" s="50" t="inlineStr">
        <is>
          <t>✔</t>
        </is>
      </c>
      <c r="C36" s="49" t="inlineStr">
        <is>
          <t>Vuelve al Tablero. Mira la línea de arriba: ahora dice «hasta el 1/10/2026» y tiene un movimiento más.</t>
        </is>
      </c>
    </row>
    <row r="37" ht="30" customHeight="1">
      <c r="B37" s="50" t="inlineStr">
        <is>
          <t>✔</t>
        </is>
      </c>
      <c r="C37" s="49" t="inlineStr">
        <is>
          <t>En «Período», elige «Octubre»: las entradas muestran $25.000, el saldo de caja sube y bajan los días de cobranza.</t>
        </is>
      </c>
    </row>
    <row r="38" ht="30" customHeight="1">
      <c r="B38" s="50" t="inlineStr">
        <is>
          <t>✔</t>
        </is>
      </c>
      <c r="C38" s="49" t="inlineStr">
        <is>
          <t>Para borrar la prueba: en «Datos», haz clic derecho sobre la fila de prueba → Eliminar → Filas de la tabla.</t>
        </is>
      </c>
    </row>
    <row r="40" ht="26" customHeight="1">
      <c r="B40" s="43" t="inlineStr">
        <is>
          <t>5. Usar los filtros del Tablero</t>
        </is>
      </c>
    </row>
    <row r="41" ht="30" customHeight="1">
      <c r="B41" s="48" t="inlineStr">
        <is>
          <t>▸</t>
        </is>
      </c>
      <c r="C41" s="49" t="inlineStr">
        <is>
          <t>«PERÍODO» (a la izquierda): elige un mes o «Todo el año». Las tarjetas y la tabla de conceptos cambian al instante.</t>
        </is>
      </c>
    </row>
    <row r="42" ht="30" customHeight="1">
      <c r="B42" s="48" t="inlineStr">
        <is>
          <t>▸</t>
        </is>
      </c>
      <c r="C42" s="49" t="inlineStr">
        <is>
          <t>«CONCEPTO» (a la derecha): elige qué gasto o ingreso quieres ver en el gráfico 4, mes a mes y comparado con su presupuesto.</t>
        </is>
      </c>
    </row>
    <row r="44" ht="26" customHeight="1">
      <c r="B44" s="43" t="inlineStr">
        <is>
          <t>6. Cómo leer el Tablero</t>
        </is>
      </c>
    </row>
    <row r="45" ht="22" customHeight="1">
      <c r="B45" s="44" t="inlineStr">
        <is>
          <t>Indicador</t>
        </is>
      </c>
      <c r="D45" s="44" t="inlineStr">
        <is>
          <t>Qué te dice</t>
        </is>
      </c>
    </row>
    <row r="46" ht="40" customHeight="1">
      <c r="B46" s="45" t="inlineStr">
        <is>
          <t>Saldo de caja</t>
        </is>
      </c>
      <c r="C46" s="46" t="n"/>
      <c r="D46" s="47" t="inlineStr">
        <is>
          <t>Cuánto dinero hay al cierre del período. Se calcula: saldo del 1 de enero + todo lo que entró − todo lo que salió.</t>
        </is>
      </c>
      <c r="E46" s="46" t="n"/>
      <c r="F46" s="46" t="n"/>
      <c r="G46" s="46" t="n"/>
    </row>
    <row r="47" ht="40" customHeight="1">
      <c r="B47" s="45" t="inlineStr">
        <is>
          <t>Días de caja disponibles</t>
        </is>
      </c>
      <c r="C47" s="46" t="n"/>
      <c r="D47" s="47" t="inlineStr">
        <is>
          <t>Si mañana no entrara un peso, ¿para cuántos días de gastos alcanzaría la caja? Es la alarma más importante.</t>
        </is>
      </c>
      <c r="E47" s="46" t="n"/>
      <c r="F47" s="46" t="n"/>
      <c r="G47" s="46" t="n"/>
    </row>
    <row r="48" ht="40" customHeight="1">
      <c r="B48" s="45" t="inlineStr">
        <is>
          <t>Flujo neto</t>
        </is>
      </c>
      <c r="C48" s="46" t="n"/>
      <c r="D48" s="47" t="inlineStr">
        <is>
          <t>Lo que entró menos lo que salió en el período. Negativo = la caja se está achicando.</t>
        </is>
      </c>
      <c r="E48" s="46" t="n"/>
      <c r="F48" s="46" t="n"/>
      <c r="G48" s="46" t="n"/>
    </row>
    <row r="49" ht="40" customHeight="1">
      <c r="B49" s="45" t="inlineStr">
        <is>
          <t>Días de cobranza</t>
        </is>
      </c>
      <c r="C49" s="46" t="n"/>
      <c r="D49" s="47" t="inlineStr">
        <is>
          <t>Cuántos días tardan, en promedio, los clientes en pagar sus facturas a crédito. Si sube, el dinero queda en la calle.</t>
        </is>
      </c>
      <c r="E49" s="46" t="n"/>
      <c r="F49" s="46" t="n"/>
      <c r="G49" s="46" t="n"/>
    </row>
    <row r="50" ht="40" customHeight="1">
      <c r="B50" s="45" t="inlineStr">
        <is>
          <t>Gastos vs presupuesto</t>
        </is>
      </c>
      <c r="C50" s="46" t="n"/>
      <c r="D50" s="47" t="inlineStr">
        <is>
          <t>Cuánto gastamos frente a lo previsto. 100% = justo lo previsto; 110% = gastamos un 10% de más.</t>
        </is>
      </c>
      <c r="E50" s="46" t="n"/>
      <c r="F50" s="46" t="n"/>
      <c r="G50" s="46" t="n"/>
    </row>
    <row r="51" ht="40" customHeight="1">
      <c r="B51" s="45" t="inlineStr">
        <is>
          <t>Colores</t>
        </is>
      </c>
      <c r="C51" s="46" t="n"/>
      <c r="D51" s="47" t="inlineStr">
        <is>
          <t>Verde BIEN (cumple la meta), amarillo ATENCIÓN (no llega a la meta, pero no cruzó el límite), rojo MAL (cruzó el límite).</t>
        </is>
      </c>
      <c r="E51" s="46" t="n"/>
      <c r="F51" s="46" t="n"/>
      <c r="G51" s="46" t="n"/>
    </row>
    <row r="53" ht="26" customHeight="1">
      <c r="B53" s="43" t="inlineStr">
        <is>
          <t>7. Cambiar presupuestos, metas o conceptos</t>
        </is>
      </c>
    </row>
    <row r="54" ht="30" customHeight="1">
      <c r="B54" s="48" t="inlineStr">
        <is>
          <t>▸</t>
        </is>
      </c>
      <c r="C54" s="49" t="inlineStr">
        <is>
          <t>Abre «Conceptos y metas». Para cambiar un presupuesto o una meta, escribe el valor nuevo encima del anterior en la celda amarilla.</t>
        </is>
      </c>
    </row>
    <row r="55" ht="34" customHeight="1">
      <c r="B55" s="48" t="inlineStr">
        <is>
          <t>▸</t>
        </is>
      </c>
      <c r="C55" s="49" t="inlineStr">
        <is>
          <t>Para agregar un concepto de gasto, escríbelo en la primera fila amarilla vacía, elige su tipo (Entrada o Salida) y su presupuesto. Aparece solo en los menús.</t>
        </is>
      </c>
    </row>
    <row r="56" ht="30" customHeight="1">
      <c r="B56" s="48" t="inlineStr">
        <is>
          <t>▸</t>
        </is>
      </c>
      <c r="C56" s="49" t="inlineStr">
        <is>
          <t>Los 3 primeros conceptos (grises) no se cambian: el tablero los usa para calcular ventas y cobranza.</t>
        </is>
      </c>
    </row>
    <row r="57" ht="30" customHeight="1">
      <c r="B57" s="48" t="inlineStr">
        <is>
          <t>▸</t>
        </is>
      </c>
      <c r="C57" s="49" t="inlineStr">
        <is>
          <t>Al empezar un año nuevo: cambia el año y escribe el saldo de caja y las cuentas por cobrar al 1 de enero.</t>
        </is>
      </c>
    </row>
    <row r="59" ht="26" customHeight="1">
      <c r="B59" s="43" t="inlineStr">
        <is>
          <t>8. Las 4 reglas de oro</t>
        </is>
      </c>
    </row>
    <row r="60" ht="22" customHeight="1">
      <c r="B60" s="51" t="inlineStr">
        <is>
          <t>1. Escribe siempre justo debajo de la última fila. Nunca dejes una fila vacía en medio.</t>
        </is>
      </c>
      <c r="C60" s="52" t="n"/>
      <c r="D60" s="52" t="n"/>
      <c r="E60" s="52" t="n"/>
      <c r="F60" s="52" t="n"/>
      <c r="G60" s="52" t="n"/>
    </row>
    <row r="61" ht="22" customHeight="1">
      <c r="B61" s="51" t="inlineStr">
        <is>
          <t>2. La fecha va como día/mes/año: 01/10/2026. No escribas «1 de octubre».</t>
        </is>
      </c>
      <c r="C61" s="52" t="n"/>
      <c r="D61" s="52" t="n"/>
      <c r="E61" s="52" t="n"/>
      <c r="F61" s="52" t="n"/>
      <c r="G61" s="52" t="n"/>
    </row>
    <row r="62" ht="22" customHeight="1">
      <c r="B62" s="51" t="inlineStr">
        <is>
          <t>3. El concepto se elige de la lista desplegable; no lo escribas a mano.</t>
        </is>
      </c>
      <c r="C62" s="52" t="n"/>
      <c r="D62" s="52" t="n"/>
      <c r="E62" s="52" t="n"/>
      <c r="F62" s="52" t="n"/>
      <c r="G62" s="52" t="n"/>
    </row>
    <row r="63" ht="22" customHeight="1">
      <c r="B63" s="51" t="inlineStr">
        <is>
          <t>4. El monto siempre en positivo, solo cifras: sin $, sin signo menos, sin letras.</t>
        </is>
      </c>
      <c r="C63" s="52" t="n"/>
      <c r="D63" s="52" t="n"/>
      <c r="E63" s="52" t="n"/>
      <c r="F63" s="52" t="n"/>
      <c r="G63" s="52" t="n"/>
    </row>
    <row r="65" ht="26" customHeight="1">
      <c r="B65" s="43" t="inlineStr">
        <is>
          <t>9. Si algo no funciona</t>
        </is>
      </c>
    </row>
    <row r="66" ht="22" customHeight="1">
      <c r="B66" s="44" t="inlineStr">
        <is>
          <t>Problema</t>
        </is>
      </c>
      <c r="D66" s="44" t="inlineStr">
        <is>
          <t>Qué hacer</t>
        </is>
      </c>
    </row>
    <row r="67" ht="40" customHeight="1">
      <c r="B67" s="45" t="inlineStr">
        <is>
          <t>Mi movimiento no aparece en el Tablero</t>
        </is>
      </c>
      <c r="C67" s="46" t="n"/>
      <c r="D67" s="47" t="inlineStr">
        <is>
          <t>Revisa que el período elegido incluya esa fecha. Revisa que la fila tenga el color de la tabla; si no lo tiene, quedó fuera: bórrala y escríbela justo debajo de la última fila.</t>
        </is>
      </c>
      <c r="E67" s="46" t="n"/>
      <c r="F67" s="46" t="n"/>
      <c r="G67" s="46" t="n"/>
    </row>
    <row r="68" ht="40" customHeight="1">
      <c r="B68" s="45" t="inlineStr">
        <is>
          <t>Aparece un aviso de error al escribir</t>
        </is>
      </c>
      <c r="C68" s="46" t="n"/>
      <c r="D68" s="47" t="inlineStr">
        <is>
          <t>Excel detectó un dato no válido (por ejemplo, letras, un monto negativo o una fecha mal escrita). Pulsa «Reintentar» y corrígelo.</t>
        </is>
      </c>
      <c r="E68" s="46" t="n"/>
      <c r="F68" s="46" t="n"/>
      <c r="G68" s="46" t="n"/>
    </row>
    <row r="69" ht="40" customHeight="1">
      <c r="B69" s="45" t="inlineStr">
        <is>
          <t>El saldo de caja no coincide con el banco</t>
        </is>
      </c>
      <c r="C69" s="46" t="n"/>
      <c r="D69" s="47" t="inlineStr">
        <is>
          <t>Revisa que todos los movimientos estén anotados y que el saldo al 1 de enero (en «Conceptos y metas») sea correcto.</t>
        </is>
      </c>
      <c r="E69" s="46" t="n"/>
      <c r="F69" s="46" t="n"/>
      <c r="G69" s="46" t="n"/>
    </row>
    <row r="70" ht="40" customHeight="1">
      <c r="B70" s="45" t="inlineStr">
        <is>
          <t>Veo ##### en una celda</t>
        </is>
      </c>
      <c r="C70" s="46" t="n"/>
      <c r="D70" s="47" t="inlineStr">
        <is>
          <t>La columna es muy angosta. Haz doble clic en la línea derecha del encabezado de la columna (la letra de arriba).</t>
        </is>
      </c>
      <c r="E70" s="46" t="n"/>
      <c r="F70" s="46" t="n"/>
      <c r="G70" s="46" t="n"/>
    </row>
    <row r="71" ht="40" customHeight="1">
      <c r="B71" s="45" t="inlineStr">
        <is>
          <t>Borré o cambié algo sin querer</t>
        </is>
      </c>
      <c r="C71" s="46" t="n"/>
      <c r="D71" s="47" t="inlineStr">
        <is>
          <t>Presiona Ctrl + Z (deshacer). Puedes repetirlo varias veces.</t>
        </is>
      </c>
      <c r="E71" s="46" t="n"/>
      <c r="F71" s="46" t="n"/>
      <c r="G71" s="46" t="n"/>
    </row>
    <row r="72" ht="40" customHeight="1">
      <c r="B72" s="45" t="inlineStr">
        <is>
          <t>Veo #N/A en «Cálculos»</t>
        </is>
      </c>
      <c r="C72" s="46" t="n"/>
      <c r="D72" s="47" t="inlineStr">
        <is>
          <t>Es normal: son meses que todavía no tienen datos.</t>
        </is>
      </c>
      <c r="E72" s="46" t="n"/>
      <c r="F72" s="46" t="n"/>
      <c r="G72" s="46" t="n"/>
    </row>
    <row r="74" ht="26" customHeight="1">
      <c r="B74" s="43" t="inlineStr">
        <is>
          <t>10. ¿De dónde salen los números?</t>
        </is>
      </c>
    </row>
    <row r="75" ht="48" customHeight="1">
      <c r="B75" s="53" t="inlineStr">
        <is>
          <t>Cada número del Tablero es una fórmula que trae el resultado desde la pestaña «Cálculos». Haz clic en un número y mira la barra de fórmulas (arriba, junto a fx): verás algo como ='Cálculos'!B51, que significa «hoja Cálculos, columna B, fila 51».</t>
        </is>
      </c>
    </row>
    <row r="76" ht="48" customHeight="1">
      <c r="B76" s="53" t="inlineStr">
        <is>
          <t>En «Cálculos», la Parte 2 es una tabla con un renglón por concepto y una columna por mes. Cada celda usa SUMAR.SI.CONJUNTO (en inglés: SUMIFS): «suma la columna Monto de la tabla, solo las filas de este concepto y de estas fechas». Luego SUMAR.SI (SUMIF) junta los conceptos en Entradas y Salidas.</t>
        </is>
      </c>
    </row>
    <row r="77" ht="48" customHeight="1">
      <c r="B77" s="51" t="inlineStr">
        <is>
          <t>La fórmula escribe la columna así: TablaDatos[Monto], que quiere decir «toda la columna Monto de la tabla». Como la tabla crece cuando agregas una fila, la fórmula incluye el dato nuevo sola. Por eso el Tablero se actualiza sin tocar nada.</t>
        </is>
      </c>
      <c r="C77" s="52" t="n"/>
      <c r="D77" s="52" t="n"/>
      <c r="E77" s="52" t="n"/>
      <c r="F77" s="52" t="n"/>
      <c r="G77" s="52" t="n"/>
    </row>
    <row r="78" ht="34" customHeight="1">
      <c r="B78" s="53" t="inlineStr">
        <is>
          <t>«Cálculos» está ordenada en 4 partes, de arriba hacia abajo, y cada fila tiene escrito al lado cómo se calcula. Puedes mirarla sin miedo: si no escribes nada, no se rompe nada.</t>
        </is>
      </c>
    </row>
  </sheetData>
  <mergeCells count="96">
    <mergeCell ref="D11:F11"/>
    <mergeCell ref="D68:G68"/>
    <mergeCell ref="C14:G14"/>
    <mergeCell ref="B28:D28"/>
    <mergeCell ref="B67:C67"/>
    <mergeCell ref="E26:G26"/>
    <mergeCell ref="D9:F9"/>
    <mergeCell ref="B65:G65"/>
    <mergeCell ref="B74:G74"/>
    <mergeCell ref="E34:F34"/>
    <mergeCell ref="B69:C69"/>
    <mergeCell ref="C21:G21"/>
    <mergeCell ref="D45:G45"/>
    <mergeCell ref="B5:G5"/>
    <mergeCell ref="B76:G76"/>
    <mergeCell ref="B49:C49"/>
    <mergeCell ref="D70:G70"/>
    <mergeCell ref="D48:G48"/>
    <mergeCell ref="B59:G59"/>
    <mergeCell ref="B51:C51"/>
    <mergeCell ref="C57:G57"/>
    <mergeCell ref="D72:G72"/>
    <mergeCell ref="C18:G18"/>
    <mergeCell ref="E28:G28"/>
    <mergeCell ref="D71:G71"/>
    <mergeCell ref="C42:G42"/>
    <mergeCell ref="B23:G23"/>
    <mergeCell ref="B1:G1"/>
    <mergeCell ref="B66:C66"/>
    <mergeCell ref="B13:G13"/>
    <mergeCell ref="D51:G51"/>
    <mergeCell ref="B78:G78"/>
    <mergeCell ref="C20:G20"/>
    <mergeCell ref="B11:C11"/>
    <mergeCell ref="D50:G50"/>
    <mergeCell ref="B33:G33"/>
    <mergeCell ref="B63:G63"/>
    <mergeCell ref="B6:C6"/>
    <mergeCell ref="E24:G24"/>
    <mergeCell ref="C38:G38"/>
    <mergeCell ref="D47:G47"/>
    <mergeCell ref="B77:G77"/>
    <mergeCell ref="C34:D34"/>
    <mergeCell ref="B7:C7"/>
    <mergeCell ref="B72:C72"/>
    <mergeCell ref="B61:G61"/>
    <mergeCell ref="D7:F7"/>
    <mergeCell ref="B71:C71"/>
    <mergeCell ref="C16:G16"/>
    <mergeCell ref="B40:G40"/>
    <mergeCell ref="C55:G55"/>
    <mergeCell ref="D8:F8"/>
    <mergeCell ref="B32:G32"/>
    <mergeCell ref="D49:G49"/>
    <mergeCell ref="B9:C9"/>
    <mergeCell ref="B25:D25"/>
    <mergeCell ref="D66:G66"/>
    <mergeCell ref="B45:C45"/>
    <mergeCell ref="C37:G37"/>
    <mergeCell ref="D6:F6"/>
    <mergeCell ref="B2:G2"/>
    <mergeCell ref="B47:C47"/>
    <mergeCell ref="B60:G60"/>
    <mergeCell ref="C15:G15"/>
    <mergeCell ref="B46:C46"/>
    <mergeCell ref="D67:G67"/>
    <mergeCell ref="B29:D29"/>
    <mergeCell ref="B44:G44"/>
    <mergeCell ref="B53:G53"/>
    <mergeCell ref="C35:D35"/>
    <mergeCell ref="E35:F35"/>
    <mergeCell ref="B70:C70"/>
    <mergeCell ref="B48:C48"/>
    <mergeCell ref="E27:G27"/>
    <mergeCell ref="C54:G54"/>
    <mergeCell ref="D69:G69"/>
    <mergeCell ref="C41:G41"/>
    <mergeCell ref="B30:G30"/>
    <mergeCell ref="B8:C8"/>
    <mergeCell ref="B24:D24"/>
    <mergeCell ref="E25:G25"/>
    <mergeCell ref="D46:G46"/>
    <mergeCell ref="C56:G56"/>
    <mergeCell ref="B10:C10"/>
    <mergeCell ref="B26:D26"/>
    <mergeCell ref="B4:G4"/>
    <mergeCell ref="B75:G75"/>
    <mergeCell ref="C36:G36"/>
    <mergeCell ref="B62:G62"/>
    <mergeCell ref="C17:G17"/>
    <mergeCell ref="D10:F10"/>
    <mergeCell ref="B68:C68"/>
    <mergeCell ref="B27:D27"/>
    <mergeCell ref="C19:G19"/>
    <mergeCell ref="B50:C50"/>
    <mergeCell ref="E29:G29"/>
  </mergeCells>
  <pageMargins left="0.75" right="0.75" top="1" bottom="1" header="0.5" footer="0.5"/>
  <pageSetup fitToHeight="0" fitToWidth="1"/>
</worksheet>
</file>

<file path=xl/worksheets/sheet3.xml><?xml version="1.0" encoding="utf-8"?>
<worksheet xmlns="http://schemas.openxmlformats.org/spreadsheetml/2006/main">
  <sheetPr>
    <tabColor rgb="000070C0"/>
    <outlinePr summaryBelow="1" summaryRight="1"/>
    <pageSetUpPr/>
  </sheetPr>
  <dimension ref="A1:D683"/>
  <sheetViews>
    <sheetView showGridLines="0" workbookViewId="0">
      <pane ySplit="4" topLeftCell="A5" activePane="bottomLeft" state="frozen"/>
      <selection pane="bottomLeft" activeCell="A1" sqref="A1"/>
    </sheetView>
  </sheetViews>
  <sheetFormatPr baseColWidth="8" defaultRowHeight="15"/>
  <cols>
    <col width="14" customWidth="1" min="1" max="1"/>
    <col width="28" customWidth="1" min="2" max="2"/>
    <col width="40" customWidth="1" min="3" max="3"/>
    <col width="16" customWidth="1" min="4" max="4"/>
  </cols>
  <sheetData>
    <row r="1">
      <c r="A1" s="54" t="inlineStr">
        <is>
          <t>DATOS · un renglón por cada movimiento de dinero</t>
        </is>
      </c>
    </row>
    <row r="2">
      <c r="A2" s="55" t="inlineStr">
        <is>
          <t>Quién: Tesorería / Contabilidad, cada día. Cada cobro, pago, venta o gasto va en una fila nueva, justo debajo de la última. La tabla se agranda sola y el Tablero se actualiza.</t>
        </is>
      </c>
    </row>
    <row r="4" ht="28" customHeight="1">
      <c r="A4" s="56" t="inlineStr">
        <is>
          <t>Fecha</t>
        </is>
      </c>
      <c r="B4" s="56" t="inlineStr">
        <is>
          <t>Concepto</t>
        </is>
      </c>
      <c r="C4" s="56" t="inlineStr">
        <is>
          <t>Detalle (opcional)</t>
        </is>
      </c>
      <c r="D4" s="56" t="inlineStr">
        <is>
          <t>Monto</t>
        </is>
      </c>
    </row>
    <row r="5">
      <c r="A5" s="57" t="n">
        <v>46023</v>
      </c>
      <c r="B5" s="58" t="inlineStr">
        <is>
          <t>Ventas al contado</t>
        </is>
      </c>
      <c r="C5" s="58" t="inlineStr">
        <is>
          <t>Ventas del día</t>
        </is>
      </c>
      <c r="D5" s="59" t="n">
        <v>6470</v>
      </c>
    </row>
    <row r="6">
      <c r="A6" s="57" t="n">
        <v>46023</v>
      </c>
      <c r="B6" s="58" t="inlineStr">
        <is>
          <t>Cobros a clientes</t>
        </is>
      </c>
      <c r="C6" s="58" t="inlineStr">
        <is>
          <t>Pago de Distribuidora Sol</t>
        </is>
      </c>
      <c r="D6" s="59" t="n">
        <v>9230</v>
      </c>
    </row>
    <row r="7">
      <c r="A7" s="57" t="n">
        <v>46024</v>
      </c>
      <c r="B7" s="58" t="inlineStr">
        <is>
          <t>Ventas al contado</t>
        </is>
      </c>
      <c r="C7" s="58" t="inlineStr">
        <is>
          <t>Ventas del día</t>
        </is>
      </c>
      <c r="D7" s="59" t="n">
        <v>7060</v>
      </c>
    </row>
    <row r="8">
      <c r="A8" s="57" t="n">
        <v>46024</v>
      </c>
      <c r="B8" s="58" t="inlineStr">
        <is>
          <t>Ventas a crédito</t>
        </is>
      </c>
      <c r="C8" s="58" t="inlineStr">
        <is>
          <t>Factura 1001 · Farmacia Vida</t>
        </is>
      </c>
      <c r="D8" s="59" t="n">
        <v>5530</v>
      </c>
    </row>
    <row r="9">
      <c r="A9" s="57" t="n">
        <v>46024</v>
      </c>
      <c r="B9" s="58" t="inlineStr">
        <is>
          <t>Transporte</t>
        </is>
      </c>
      <c r="C9" s="58" t="inlineStr">
        <is>
          <t>Fletes de la semana</t>
        </is>
      </c>
      <c r="D9" s="59" t="n">
        <v>2320</v>
      </c>
    </row>
    <row r="10">
      <c r="A10" s="57" t="n">
        <v>46025</v>
      </c>
      <c r="B10" s="58" t="inlineStr">
        <is>
          <t>Ventas al contado</t>
        </is>
      </c>
      <c r="C10" s="58" t="inlineStr">
        <is>
          <t>Ventas del día</t>
        </is>
      </c>
      <c r="D10" s="59" t="n">
        <v>8180</v>
      </c>
    </row>
    <row r="11">
      <c r="A11" s="57" t="n">
        <v>46025</v>
      </c>
      <c r="B11" s="58" t="inlineStr">
        <is>
          <t>Cobros a clientes</t>
        </is>
      </c>
      <c r="C11" s="58" t="inlineStr">
        <is>
          <t>Pago de Hotel Plaza</t>
        </is>
      </c>
      <c r="D11" s="59" t="n">
        <v>10660</v>
      </c>
    </row>
    <row r="12">
      <c r="A12" s="57" t="n">
        <v>46027</v>
      </c>
      <c r="B12" s="58" t="inlineStr">
        <is>
          <t>Ventas al contado</t>
        </is>
      </c>
      <c r="C12" s="58" t="inlineStr">
        <is>
          <t>Ventas del día</t>
        </is>
      </c>
      <c r="D12" s="59" t="n">
        <v>9830</v>
      </c>
    </row>
    <row r="13">
      <c r="A13" s="57" t="n">
        <v>46027</v>
      </c>
      <c r="B13" s="58" t="inlineStr">
        <is>
          <t>Ventas a crédito</t>
        </is>
      </c>
      <c r="C13" s="58" t="inlineStr">
        <is>
          <t>Factura 1002 · Distribuidora Sol</t>
        </is>
      </c>
      <c r="D13" s="59" t="n">
        <v>7910</v>
      </c>
    </row>
    <row r="14">
      <c r="A14" s="57" t="n">
        <v>46027</v>
      </c>
      <c r="B14" s="58" t="inlineStr">
        <is>
          <t>Proveedores / mercadería</t>
        </is>
      </c>
      <c r="C14" s="58" t="inlineStr">
        <is>
          <t>Compra semanal de mercadería</t>
        </is>
      </c>
      <c r="D14" s="59" t="n">
        <v>39510</v>
      </c>
    </row>
    <row r="15">
      <c r="A15" s="57" t="n">
        <v>46027</v>
      </c>
      <c r="B15" s="58" t="inlineStr">
        <is>
          <t>Alquiler</t>
        </is>
      </c>
      <c r="C15" s="58" t="inlineStr">
        <is>
          <t>Alquiler del local</t>
        </is>
      </c>
      <c r="D15" s="59" t="n">
        <v>12000</v>
      </c>
    </row>
    <row r="16">
      <c r="A16" s="57" t="n">
        <v>46028</v>
      </c>
      <c r="B16" s="58" t="inlineStr">
        <is>
          <t>Ventas al contado</t>
        </is>
      </c>
      <c r="C16" s="58" t="inlineStr">
        <is>
          <t>Ventas del día</t>
        </is>
      </c>
      <c r="D16" s="59" t="n">
        <v>7900</v>
      </c>
    </row>
    <row r="17">
      <c r="A17" s="57" t="n">
        <v>46028</v>
      </c>
      <c r="B17" s="58" t="inlineStr">
        <is>
          <t>Cobros a clientes</t>
        </is>
      </c>
      <c r="C17" s="58" t="inlineStr">
        <is>
          <t>Pago de Restaurante El Patio</t>
        </is>
      </c>
      <c r="D17" s="59" t="n">
        <v>8870</v>
      </c>
    </row>
    <row r="18">
      <c r="A18" s="57" t="n">
        <v>46028</v>
      </c>
      <c r="B18" s="58" t="inlineStr">
        <is>
          <t>Otros gastos</t>
        </is>
      </c>
      <c r="C18" s="58" t="inlineStr">
        <is>
          <t>Gastos varios</t>
        </is>
      </c>
      <c r="D18" s="59" t="n">
        <v>550</v>
      </c>
    </row>
    <row r="19">
      <c r="A19" s="57" t="n">
        <v>46029</v>
      </c>
      <c r="B19" s="58" t="inlineStr">
        <is>
          <t>Ventas al contado</t>
        </is>
      </c>
      <c r="C19" s="58" t="inlineStr">
        <is>
          <t>Ventas del día</t>
        </is>
      </c>
      <c r="D19" s="59" t="n">
        <v>6990</v>
      </c>
    </row>
    <row r="20">
      <c r="A20" s="57" t="n">
        <v>46029</v>
      </c>
      <c r="B20" s="58" t="inlineStr">
        <is>
          <t>Ventas a crédito</t>
        </is>
      </c>
      <c r="C20" s="58" t="inlineStr">
        <is>
          <t>Factura 1003 · Distribuidora Sol</t>
        </is>
      </c>
      <c r="D20" s="59" t="n">
        <v>6710</v>
      </c>
    </row>
    <row r="21">
      <c r="A21" s="57" t="n">
        <v>46029</v>
      </c>
      <c r="B21" s="58" t="inlineStr">
        <is>
          <t>Ventas a crédito</t>
        </is>
      </c>
      <c r="C21" s="58" t="inlineStr">
        <is>
          <t>Factura 1004 · Comercial Andina</t>
        </is>
      </c>
      <c r="D21" s="59" t="n">
        <v>5140</v>
      </c>
    </row>
    <row r="22">
      <c r="A22" s="57" t="n">
        <v>46030</v>
      </c>
      <c r="B22" s="58" t="inlineStr">
        <is>
          <t>Ventas al contado</t>
        </is>
      </c>
      <c r="C22" s="58" t="inlineStr">
        <is>
          <t>Ventas del día</t>
        </is>
      </c>
      <c r="D22" s="59" t="n">
        <v>8440</v>
      </c>
    </row>
    <row r="23">
      <c r="A23" s="57" t="n">
        <v>46030</v>
      </c>
      <c r="B23" s="58" t="inlineStr">
        <is>
          <t>Cobros a clientes</t>
        </is>
      </c>
      <c r="C23" s="58" t="inlineStr">
        <is>
          <t>Pago de Mercado Central</t>
        </is>
      </c>
      <c r="D23" s="59" t="n">
        <v>8100</v>
      </c>
    </row>
    <row r="24">
      <c r="A24" s="57" t="n">
        <v>46031</v>
      </c>
      <c r="B24" s="58" t="inlineStr">
        <is>
          <t>Ventas al contado</t>
        </is>
      </c>
      <c r="C24" s="58" t="inlineStr">
        <is>
          <t>Ventas del día</t>
        </is>
      </c>
      <c r="D24" s="59" t="n">
        <v>8220</v>
      </c>
    </row>
    <row r="25">
      <c r="A25" s="57" t="n">
        <v>46031</v>
      </c>
      <c r="B25" s="58" t="inlineStr">
        <is>
          <t>Ventas a crédito</t>
        </is>
      </c>
      <c r="C25" s="58" t="inlineStr">
        <is>
          <t>Factura 1005 · Comercial Andina</t>
        </is>
      </c>
      <c r="D25" s="59" t="n">
        <v>10570</v>
      </c>
    </row>
    <row r="26">
      <c r="A26" s="57" t="n">
        <v>46031</v>
      </c>
      <c r="B26" s="58" t="inlineStr">
        <is>
          <t>Transporte</t>
        </is>
      </c>
      <c r="C26" s="58" t="inlineStr">
        <is>
          <t>Fletes de la semana</t>
        </is>
      </c>
      <c r="D26" s="59" t="n">
        <v>2410</v>
      </c>
    </row>
    <row r="27">
      <c r="A27" s="57" t="n">
        <v>46031</v>
      </c>
      <c r="B27" s="58" t="inlineStr">
        <is>
          <t>Otros gastos</t>
        </is>
      </c>
      <c r="C27" s="58" t="inlineStr">
        <is>
          <t>Gastos varios</t>
        </is>
      </c>
      <c r="D27" s="59" t="n">
        <v>370</v>
      </c>
    </row>
    <row r="28">
      <c r="A28" s="57" t="n">
        <v>46032</v>
      </c>
      <c r="B28" s="58" t="inlineStr">
        <is>
          <t>Ventas al contado</t>
        </is>
      </c>
      <c r="C28" s="58" t="inlineStr">
        <is>
          <t>Ventas del día</t>
        </is>
      </c>
      <c r="D28" s="59" t="n">
        <v>7310</v>
      </c>
    </row>
    <row r="29">
      <c r="A29" s="57" t="n">
        <v>46032</v>
      </c>
      <c r="B29" s="58" t="inlineStr">
        <is>
          <t>Cobros a clientes</t>
        </is>
      </c>
      <c r="C29" s="58" t="inlineStr">
        <is>
          <t>Pago de Farmacia Vida</t>
        </is>
      </c>
      <c r="D29" s="59" t="n">
        <v>5990</v>
      </c>
    </row>
    <row r="30">
      <c r="A30" s="57" t="n">
        <v>46032</v>
      </c>
      <c r="B30" s="58" t="inlineStr">
        <is>
          <t>Servicios básicos</t>
        </is>
      </c>
      <c r="C30" s="58" t="inlineStr">
        <is>
          <t>Luz, agua, internet</t>
        </is>
      </c>
      <c r="D30" s="59" t="n">
        <v>4680</v>
      </c>
    </row>
    <row r="31">
      <c r="A31" s="57" t="n">
        <v>46034</v>
      </c>
      <c r="B31" s="58" t="inlineStr">
        <is>
          <t>Ventas al contado</t>
        </is>
      </c>
      <c r="C31" s="58" t="inlineStr">
        <is>
          <t>Ventas del día</t>
        </is>
      </c>
      <c r="D31" s="59" t="n">
        <v>7550</v>
      </c>
    </row>
    <row r="32">
      <c r="A32" s="57" t="n">
        <v>46034</v>
      </c>
      <c r="B32" s="58" t="inlineStr">
        <is>
          <t>Ventas a crédito</t>
        </is>
      </c>
      <c r="C32" s="58" t="inlineStr">
        <is>
          <t>Factura 1006 · Comercial Andina</t>
        </is>
      </c>
      <c r="D32" s="59" t="n">
        <v>7750</v>
      </c>
    </row>
    <row r="33">
      <c r="A33" s="57" t="n">
        <v>46034</v>
      </c>
      <c r="B33" s="58" t="inlineStr">
        <is>
          <t>Proveedores / mercadería</t>
        </is>
      </c>
      <c r="C33" s="58" t="inlineStr">
        <is>
          <t>Compra semanal de mercadería</t>
        </is>
      </c>
      <c r="D33" s="59" t="n">
        <v>38000</v>
      </c>
    </row>
    <row r="34">
      <c r="A34" s="57" t="n">
        <v>46035</v>
      </c>
      <c r="B34" s="58" t="inlineStr">
        <is>
          <t>Ventas al contado</t>
        </is>
      </c>
      <c r="C34" s="58" t="inlineStr">
        <is>
          <t>Ventas del día</t>
        </is>
      </c>
      <c r="D34" s="59" t="n">
        <v>6070</v>
      </c>
    </row>
    <row r="35">
      <c r="A35" s="57" t="n">
        <v>46035</v>
      </c>
      <c r="B35" s="58" t="inlineStr">
        <is>
          <t>Cobros a clientes</t>
        </is>
      </c>
      <c r="C35" s="58" t="inlineStr">
        <is>
          <t>Pago de Farmacia Vida</t>
        </is>
      </c>
      <c r="D35" s="59" t="n">
        <v>8890</v>
      </c>
    </row>
    <row r="36">
      <c r="A36" s="57" t="n">
        <v>46036</v>
      </c>
      <c r="B36" s="58" t="inlineStr">
        <is>
          <t>Ventas al contado</t>
        </is>
      </c>
      <c r="C36" s="58" t="inlineStr">
        <is>
          <t>Ventas del día</t>
        </is>
      </c>
      <c r="D36" s="59" t="n">
        <v>6240</v>
      </c>
    </row>
    <row r="37">
      <c r="A37" s="57" t="n">
        <v>46036</v>
      </c>
      <c r="B37" s="58" t="inlineStr">
        <is>
          <t>Ventas a crédito</t>
        </is>
      </c>
      <c r="C37" s="58" t="inlineStr">
        <is>
          <t>Factura 1007 · Restaurante El Patio</t>
        </is>
      </c>
      <c r="D37" s="59" t="n">
        <v>8530</v>
      </c>
    </row>
    <row r="38">
      <c r="A38" s="57" t="n">
        <v>46037</v>
      </c>
      <c r="B38" s="58" t="inlineStr">
        <is>
          <t>Ventas al contado</t>
        </is>
      </c>
      <c r="C38" s="58" t="inlineStr">
        <is>
          <t>Ventas del día</t>
        </is>
      </c>
      <c r="D38" s="59" t="n">
        <v>8200</v>
      </c>
    </row>
    <row r="39">
      <c r="A39" s="57" t="n">
        <v>46037</v>
      </c>
      <c r="B39" s="58" t="inlineStr">
        <is>
          <t>Cobros a clientes</t>
        </is>
      </c>
      <c r="C39" s="58" t="inlineStr">
        <is>
          <t>Pago de Comercial Andina</t>
        </is>
      </c>
      <c r="D39" s="59" t="n">
        <v>10720</v>
      </c>
    </row>
    <row r="40">
      <c r="A40" s="57" t="n">
        <v>46037</v>
      </c>
      <c r="B40" s="58" t="inlineStr">
        <is>
          <t>Impuestos</t>
        </is>
      </c>
      <c r="C40" s="58" t="inlineStr">
        <is>
          <t>Impuestos del mes</t>
        </is>
      </c>
      <c r="D40" s="59" t="n">
        <v>23800</v>
      </c>
    </row>
    <row r="41">
      <c r="A41" s="57" t="n">
        <v>46038</v>
      </c>
      <c r="B41" s="58" t="inlineStr">
        <is>
          <t>Ventas al contado</t>
        </is>
      </c>
      <c r="C41" s="58" t="inlineStr">
        <is>
          <t>Ventas del día</t>
        </is>
      </c>
      <c r="D41" s="59" t="n">
        <v>7970</v>
      </c>
    </row>
    <row r="42">
      <c r="A42" s="57" t="n">
        <v>46038</v>
      </c>
      <c r="B42" s="58" t="inlineStr">
        <is>
          <t>Ventas a crédito</t>
        </is>
      </c>
      <c r="C42" s="58" t="inlineStr">
        <is>
          <t>Factura 1008 · Restaurante El Patio</t>
        </is>
      </c>
      <c r="D42" s="59" t="n">
        <v>6330</v>
      </c>
    </row>
    <row r="43">
      <c r="A43" s="57" t="n">
        <v>46038</v>
      </c>
      <c r="B43" s="58" t="inlineStr">
        <is>
          <t>Transporte</t>
        </is>
      </c>
      <c r="C43" s="58" t="inlineStr">
        <is>
          <t>Fletes de la semana</t>
        </is>
      </c>
      <c r="D43" s="59" t="n">
        <v>2750</v>
      </c>
    </row>
    <row r="44">
      <c r="A44" s="57" t="n">
        <v>46039</v>
      </c>
      <c r="B44" s="58" t="inlineStr">
        <is>
          <t>Ventas al contado</t>
        </is>
      </c>
      <c r="C44" s="58" t="inlineStr">
        <is>
          <t>Ventas del día</t>
        </is>
      </c>
      <c r="D44" s="59" t="n">
        <v>6750</v>
      </c>
    </row>
    <row r="45">
      <c r="A45" s="57" t="n">
        <v>46039</v>
      </c>
      <c r="B45" s="58" t="inlineStr">
        <is>
          <t>Cobros a clientes</t>
        </is>
      </c>
      <c r="C45" s="58" t="inlineStr">
        <is>
          <t>Pago de Distribuidora Sol</t>
        </is>
      </c>
      <c r="D45" s="59" t="n">
        <v>5360</v>
      </c>
    </row>
    <row r="46">
      <c r="A46" s="57" t="n">
        <v>46041</v>
      </c>
      <c r="B46" s="58" t="inlineStr">
        <is>
          <t>Ventas al contado</t>
        </is>
      </c>
      <c r="C46" s="58" t="inlineStr">
        <is>
          <t>Ventas del día</t>
        </is>
      </c>
      <c r="D46" s="59" t="n">
        <v>7310</v>
      </c>
    </row>
    <row r="47">
      <c r="A47" s="57" t="n">
        <v>46041</v>
      </c>
      <c r="B47" s="58" t="inlineStr">
        <is>
          <t>Ventas a crédito</t>
        </is>
      </c>
      <c r="C47" s="58" t="inlineStr">
        <is>
          <t>Factura 1009 · Farmacia Vida</t>
        </is>
      </c>
      <c r="D47" s="59" t="n">
        <v>3530</v>
      </c>
    </row>
    <row r="48">
      <c r="A48" s="57" t="n">
        <v>46041</v>
      </c>
      <c r="B48" s="58" t="inlineStr">
        <is>
          <t>Ventas a crédito</t>
        </is>
      </c>
      <c r="C48" s="58" t="inlineStr">
        <is>
          <t>Factura 1010 · Farmacia Vida</t>
        </is>
      </c>
      <c r="D48" s="59" t="n">
        <v>7120</v>
      </c>
    </row>
    <row r="49">
      <c r="A49" s="57" t="n">
        <v>46041</v>
      </c>
      <c r="B49" s="58" t="inlineStr">
        <is>
          <t>Proveedores / mercadería</t>
        </is>
      </c>
      <c r="C49" s="58" t="inlineStr">
        <is>
          <t>Compra semanal de mercadería</t>
        </is>
      </c>
      <c r="D49" s="59" t="n">
        <v>37740</v>
      </c>
    </row>
    <row r="50">
      <c r="A50" s="57" t="n">
        <v>46042</v>
      </c>
      <c r="B50" s="58" t="inlineStr">
        <is>
          <t>Ventas al contado</t>
        </is>
      </c>
      <c r="C50" s="58" t="inlineStr">
        <is>
          <t>Ventas del día</t>
        </is>
      </c>
      <c r="D50" s="59" t="n">
        <v>8460</v>
      </c>
    </row>
    <row r="51">
      <c r="A51" s="57" t="n">
        <v>46042</v>
      </c>
      <c r="B51" s="58" t="inlineStr">
        <is>
          <t>Cobros a clientes</t>
        </is>
      </c>
      <c r="C51" s="58" t="inlineStr">
        <is>
          <t>Pago de Hotel Plaza</t>
        </is>
      </c>
      <c r="D51" s="59" t="n">
        <v>7400</v>
      </c>
    </row>
    <row r="52">
      <c r="A52" s="57" t="n">
        <v>46042</v>
      </c>
      <c r="B52" s="58" t="inlineStr">
        <is>
          <t>Marketing</t>
        </is>
      </c>
      <c r="C52" s="58" t="inlineStr">
        <is>
          <t>Publicidad del mes</t>
        </is>
      </c>
      <c r="D52" s="59" t="n">
        <v>6000</v>
      </c>
    </row>
    <row r="53">
      <c r="A53" s="57" t="n">
        <v>46042</v>
      </c>
      <c r="B53" s="58" t="inlineStr">
        <is>
          <t>Otros gastos</t>
        </is>
      </c>
      <c r="C53" s="58" t="inlineStr">
        <is>
          <t>Gastos varios</t>
        </is>
      </c>
      <c r="D53" s="59" t="n">
        <v>660</v>
      </c>
    </row>
    <row r="54">
      <c r="A54" s="57" t="n">
        <v>46043</v>
      </c>
      <c r="B54" s="58" t="inlineStr">
        <is>
          <t>Ventas al contado</t>
        </is>
      </c>
      <c r="C54" s="58" t="inlineStr">
        <is>
          <t>Ventas del día</t>
        </is>
      </c>
      <c r="D54" s="59" t="n">
        <v>10030</v>
      </c>
    </row>
    <row r="55">
      <c r="A55" s="57" t="n">
        <v>46043</v>
      </c>
      <c r="B55" s="58" t="inlineStr">
        <is>
          <t>Ventas a crédito</t>
        </is>
      </c>
      <c r="C55" s="58" t="inlineStr">
        <is>
          <t>Factura 1011 · Constructora Alto</t>
        </is>
      </c>
      <c r="D55" s="59" t="n">
        <v>6950</v>
      </c>
    </row>
    <row r="56">
      <c r="A56" s="57" t="n">
        <v>46044</v>
      </c>
      <c r="B56" s="58" t="inlineStr">
        <is>
          <t>Ventas al contado</t>
        </is>
      </c>
      <c r="C56" s="58" t="inlineStr">
        <is>
          <t>Ventas del día</t>
        </is>
      </c>
      <c r="D56" s="59" t="n">
        <v>7480</v>
      </c>
    </row>
    <row r="57">
      <c r="A57" s="57" t="n">
        <v>46044</v>
      </c>
      <c r="B57" s="58" t="inlineStr">
        <is>
          <t>Cobros a clientes</t>
        </is>
      </c>
      <c r="C57" s="58" t="inlineStr">
        <is>
          <t>Pago de Distribuidora Sol</t>
        </is>
      </c>
      <c r="D57" s="59" t="n">
        <v>7650</v>
      </c>
    </row>
    <row r="58">
      <c r="A58" s="57" t="n">
        <v>46045</v>
      </c>
      <c r="B58" s="58" t="inlineStr">
        <is>
          <t>Ventas al contado</t>
        </is>
      </c>
      <c r="C58" s="58" t="inlineStr">
        <is>
          <t>Ventas del día</t>
        </is>
      </c>
      <c r="D58" s="59" t="n">
        <v>7840</v>
      </c>
    </row>
    <row r="59">
      <c r="A59" s="57" t="n">
        <v>46045</v>
      </c>
      <c r="B59" s="58" t="inlineStr">
        <is>
          <t>Ventas a crédito</t>
        </is>
      </c>
      <c r="C59" s="58" t="inlineStr">
        <is>
          <t>Factura 1012 · Mercado Central</t>
        </is>
      </c>
      <c r="D59" s="59" t="n">
        <v>9510</v>
      </c>
    </row>
    <row r="60">
      <c r="A60" s="57" t="n">
        <v>46045</v>
      </c>
      <c r="B60" s="58" t="inlineStr">
        <is>
          <t>Ventas a crédito</t>
        </is>
      </c>
      <c r="C60" s="58" t="inlineStr">
        <is>
          <t>Factura 1013 · Comercial Andina</t>
        </is>
      </c>
      <c r="D60" s="59" t="n">
        <v>8900</v>
      </c>
    </row>
    <row r="61">
      <c r="A61" s="57" t="n">
        <v>46045</v>
      </c>
      <c r="B61" s="58" t="inlineStr">
        <is>
          <t>Transporte</t>
        </is>
      </c>
      <c r="C61" s="58" t="inlineStr">
        <is>
          <t>Fletes de la semana</t>
        </is>
      </c>
      <c r="D61" s="59" t="n">
        <v>1910</v>
      </c>
    </row>
    <row r="62">
      <c r="A62" s="57" t="n">
        <v>46045</v>
      </c>
      <c r="B62" s="58" t="inlineStr">
        <is>
          <t>Otros gastos</t>
        </is>
      </c>
      <c r="C62" s="58" t="inlineStr">
        <is>
          <t>Gastos varios</t>
        </is>
      </c>
      <c r="D62" s="59" t="n">
        <v>680</v>
      </c>
    </row>
    <row r="63">
      <c r="A63" s="57" t="n">
        <v>46046</v>
      </c>
      <c r="B63" s="58" t="inlineStr">
        <is>
          <t>Ventas al contado</t>
        </is>
      </c>
      <c r="C63" s="58" t="inlineStr">
        <is>
          <t>Ventas del día</t>
        </is>
      </c>
      <c r="D63" s="59" t="n">
        <v>7750</v>
      </c>
    </row>
    <row r="64">
      <c r="A64" s="57" t="n">
        <v>46046</v>
      </c>
      <c r="B64" s="58" t="inlineStr">
        <is>
          <t>Cobros a clientes</t>
        </is>
      </c>
      <c r="C64" s="58" t="inlineStr">
        <is>
          <t>Pago de Comercial Andina</t>
        </is>
      </c>
      <c r="D64" s="59" t="n">
        <v>6990</v>
      </c>
    </row>
    <row r="65">
      <c r="A65" s="57" t="n">
        <v>46048</v>
      </c>
      <c r="B65" s="58" t="inlineStr">
        <is>
          <t>Ventas al contado</t>
        </is>
      </c>
      <c r="C65" s="58" t="inlineStr">
        <is>
          <t>Ventas del día</t>
        </is>
      </c>
      <c r="D65" s="59" t="n">
        <v>8590</v>
      </c>
    </row>
    <row r="66">
      <c r="A66" s="57" t="n">
        <v>46048</v>
      </c>
      <c r="B66" s="58" t="inlineStr">
        <is>
          <t>Ventas a crédito</t>
        </is>
      </c>
      <c r="C66" s="58" t="inlineStr">
        <is>
          <t>Factura 1014 · Constructora Alto</t>
        </is>
      </c>
      <c r="D66" s="59" t="n">
        <v>6590</v>
      </c>
    </row>
    <row r="67">
      <c r="A67" s="57" t="n">
        <v>46048</v>
      </c>
      <c r="B67" s="58" t="inlineStr">
        <is>
          <t>Proveedores / mercadería</t>
        </is>
      </c>
      <c r="C67" s="58" t="inlineStr">
        <is>
          <t>Compra semanal de mercadería</t>
        </is>
      </c>
      <c r="D67" s="59" t="n">
        <v>37470</v>
      </c>
    </row>
    <row r="68">
      <c r="A68" s="57" t="n">
        <v>46049</v>
      </c>
      <c r="B68" s="58" t="inlineStr">
        <is>
          <t>Ventas al contado</t>
        </is>
      </c>
      <c r="C68" s="58" t="inlineStr">
        <is>
          <t>Ventas del día</t>
        </is>
      </c>
      <c r="D68" s="59" t="n">
        <v>7280</v>
      </c>
    </row>
    <row r="69">
      <c r="A69" s="57" t="n">
        <v>46049</v>
      </c>
      <c r="B69" s="58" t="inlineStr">
        <is>
          <t>Cobros a clientes</t>
        </is>
      </c>
      <c r="C69" s="58" t="inlineStr">
        <is>
          <t>Pago de Restaurante El Patio</t>
        </is>
      </c>
      <c r="D69" s="59" t="n">
        <v>9540</v>
      </c>
    </row>
    <row r="70">
      <c r="A70" s="57" t="n">
        <v>46049</v>
      </c>
      <c r="B70" s="58" t="inlineStr">
        <is>
          <t>Otros gastos</t>
        </is>
      </c>
      <c r="C70" s="58" t="inlineStr">
        <is>
          <t>Gastos varios</t>
        </is>
      </c>
      <c r="D70" s="59" t="n">
        <v>450</v>
      </c>
    </row>
    <row r="71">
      <c r="A71" s="57" t="n">
        <v>46050</v>
      </c>
      <c r="B71" s="58" t="inlineStr">
        <is>
          <t>Ventas al contado</t>
        </is>
      </c>
      <c r="C71" s="58" t="inlineStr">
        <is>
          <t>Ventas del día</t>
        </is>
      </c>
      <c r="D71" s="59" t="n">
        <v>8740</v>
      </c>
    </row>
    <row r="72">
      <c r="A72" s="57" t="n">
        <v>46050</v>
      </c>
      <c r="B72" s="58" t="inlineStr">
        <is>
          <t>Ventas a crédito</t>
        </is>
      </c>
      <c r="C72" s="58" t="inlineStr">
        <is>
          <t>Factura 1015 · Farmacia Vida</t>
        </is>
      </c>
      <c r="D72" s="59" t="n">
        <v>10850</v>
      </c>
    </row>
    <row r="73">
      <c r="A73" s="57" t="n">
        <v>46051</v>
      </c>
      <c r="B73" s="58" t="inlineStr">
        <is>
          <t>Ventas al contado</t>
        </is>
      </c>
      <c r="C73" s="58" t="inlineStr">
        <is>
          <t>Ventas del día</t>
        </is>
      </c>
      <c r="D73" s="59" t="n">
        <v>8650</v>
      </c>
    </row>
    <row r="74">
      <c r="A74" s="57" t="n">
        <v>46051</v>
      </c>
      <c r="B74" s="58" t="inlineStr">
        <is>
          <t>Cobros a clientes</t>
        </is>
      </c>
      <c r="C74" s="58" t="inlineStr">
        <is>
          <t>Pago de Constructora Alto</t>
        </is>
      </c>
      <c r="D74" s="59" t="n">
        <v>9400</v>
      </c>
    </row>
    <row r="75">
      <c r="A75" s="57" t="n">
        <v>46052</v>
      </c>
      <c r="B75" s="58" t="inlineStr">
        <is>
          <t>Ventas al contado</t>
        </is>
      </c>
      <c r="C75" s="58" t="inlineStr">
        <is>
          <t>Ventas del día</t>
        </is>
      </c>
      <c r="D75" s="59" t="n">
        <v>5310</v>
      </c>
    </row>
    <row r="76">
      <c r="A76" s="57" t="n">
        <v>46052</v>
      </c>
      <c r="B76" s="58" t="inlineStr">
        <is>
          <t>Ventas a crédito</t>
        </is>
      </c>
      <c r="C76" s="58" t="inlineStr">
        <is>
          <t>Factura 1016 · Mercado Central</t>
        </is>
      </c>
      <c r="D76" s="59" t="n">
        <v>3980</v>
      </c>
    </row>
    <row r="77">
      <c r="A77" s="57" t="n">
        <v>46052</v>
      </c>
      <c r="B77" s="58" t="inlineStr">
        <is>
          <t>Transporte</t>
        </is>
      </c>
      <c r="C77" s="58" t="inlineStr">
        <is>
          <t>Fletes de la semana</t>
        </is>
      </c>
      <c r="D77" s="59" t="n">
        <v>2260</v>
      </c>
    </row>
    <row r="78">
      <c r="A78" s="57" t="n">
        <v>46052</v>
      </c>
      <c r="B78" s="58" t="inlineStr">
        <is>
          <t>Otros gastos</t>
        </is>
      </c>
      <c r="C78" s="58" t="inlineStr">
        <is>
          <t>Gastos varios</t>
        </is>
      </c>
      <c r="D78" s="59" t="n">
        <v>700</v>
      </c>
    </row>
    <row r="79">
      <c r="A79" s="57" t="n">
        <v>46053</v>
      </c>
      <c r="B79" s="58" t="inlineStr">
        <is>
          <t>Ventas al contado</t>
        </is>
      </c>
      <c r="C79" s="58" t="inlineStr">
        <is>
          <t>Ventas del día</t>
        </is>
      </c>
      <c r="D79" s="59" t="n">
        <v>5910</v>
      </c>
    </row>
    <row r="80">
      <c r="A80" s="57" t="n">
        <v>46053</v>
      </c>
      <c r="B80" s="58" t="inlineStr">
        <is>
          <t>Cobros a clientes</t>
        </is>
      </c>
      <c r="C80" s="58" t="inlineStr">
        <is>
          <t>Pago de Comercial Andina</t>
        </is>
      </c>
      <c r="D80" s="59" t="n">
        <v>8100</v>
      </c>
    </row>
    <row r="81">
      <c r="A81" s="57" t="n">
        <v>46053</v>
      </c>
      <c r="B81" s="58" t="inlineStr">
        <is>
          <t>Sueldos y cargas sociales</t>
        </is>
      </c>
      <c r="C81" s="58" t="inlineStr">
        <is>
          <t>Sueldos del mes</t>
        </is>
      </c>
      <c r="D81" s="59" t="n">
        <v>85000</v>
      </c>
    </row>
    <row r="82">
      <c r="A82" s="57" t="n">
        <v>46055</v>
      </c>
      <c r="B82" s="58" t="inlineStr">
        <is>
          <t>Ventas al contado</t>
        </is>
      </c>
      <c r="C82" s="58" t="inlineStr">
        <is>
          <t>Ventas del día</t>
        </is>
      </c>
      <c r="D82" s="59" t="n">
        <v>5690</v>
      </c>
    </row>
    <row r="83">
      <c r="A83" s="57" t="n">
        <v>46055</v>
      </c>
      <c r="B83" s="58" t="inlineStr">
        <is>
          <t>Ventas a crédito</t>
        </is>
      </c>
      <c r="C83" s="58" t="inlineStr">
        <is>
          <t>Factura 1017 · Constructora Alto</t>
        </is>
      </c>
      <c r="D83" s="59" t="n">
        <v>5780</v>
      </c>
    </row>
    <row r="84">
      <c r="A84" s="57" t="n">
        <v>46055</v>
      </c>
      <c r="B84" s="58" t="inlineStr">
        <is>
          <t>Ventas a crédito</t>
        </is>
      </c>
      <c r="C84" s="58" t="inlineStr">
        <is>
          <t>Factura 1018 · Distribuidora Sol</t>
        </is>
      </c>
      <c r="D84" s="59" t="n">
        <v>6250</v>
      </c>
    </row>
    <row r="85">
      <c r="A85" s="57" t="n">
        <v>46055</v>
      </c>
      <c r="B85" s="58" t="inlineStr">
        <is>
          <t>Proveedores / mercadería</t>
        </is>
      </c>
      <c r="C85" s="58" t="inlineStr">
        <is>
          <t>Compra semanal de mercadería</t>
        </is>
      </c>
      <c r="D85" s="59" t="n">
        <v>36950</v>
      </c>
    </row>
    <row r="86">
      <c r="A86" s="57" t="n">
        <v>46056</v>
      </c>
      <c r="B86" s="58" t="inlineStr">
        <is>
          <t>Ventas al contado</t>
        </is>
      </c>
      <c r="C86" s="58" t="inlineStr">
        <is>
          <t>Ventas del día</t>
        </is>
      </c>
      <c r="D86" s="59" t="n">
        <v>6710</v>
      </c>
    </row>
    <row r="87">
      <c r="A87" s="57" t="n">
        <v>46056</v>
      </c>
      <c r="B87" s="58" t="inlineStr">
        <is>
          <t>Cobros a clientes</t>
        </is>
      </c>
      <c r="C87" s="58" t="inlineStr">
        <is>
          <t>Pago de Comercial Andina</t>
        </is>
      </c>
      <c r="D87" s="59" t="n">
        <v>8020</v>
      </c>
    </row>
    <row r="88">
      <c r="A88" s="57" t="n">
        <v>46056</v>
      </c>
      <c r="B88" s="58" t="inlineStr">
        <is>
          <t>Otros gastos</t>
        </is>
      </c>
      <c r="C88" s="58" t="inlineStr">
        <is>
          <t>Gastos varios</t>
        </is>
      </c>
      <c r="D88" s="59" t="n">
        <v>740</v>
      </c>
    </row>
    <row r="89">
      <c r="A89" s="57" t="n">
        <v>46057</v>
      </c>
      <c r="B89" s="58" t="inlineStr">
        <is>
          <t>Ventas al contado</t>
        </is>
      </c>
      <c r="C89" s="58" t="inlineStr">
        <is>
          <t>Ventas del día</t>
        </is>
      </c>
      <c r="D89" s="59" t="n">
        <v>8920</v>
      </c>
    </row>
    <row r="90">
      <c r="A90" s="57" t="n">
        <v>46057</v>
      </c>
      <c r="B90" s="58" t="inlineStr">
        <is>
          <t>Ventas a crédito</t>
        </is>
      </c>
      <c r="C90" s="58" t="inlineStr">
        <is>
          <t>Factura 1019 · Constructora Alto</t>
        </is>
      </c>
      <c r="D90" s="59" t="n">
        <v>7880</v>
      </c>
    </row>
    <row r="91">
      <c r="A91" s="57" t="n">
        <v>46058</v>
      </c>
      <c r="B91" s="58" t="inlineStr">
        <is>
          <t>Ventas al contado</t>
        </is>
      </c>
      <c r="C91" s="58" t="inlineStr">
        <is>
          <t>Ventas del día</t>
        </is>
      </c>
      <c r="D91" s="59" t="n">
        <v>5390</v>
      </c>
    </row>
    <row r="92">
      <c r="A92" s="57" t="n">
        <v>46058</v>
      </c>
      <c r="B92" s="58" t="inlineStr">
        <is>
          <t>Cobros a clientes</t>
        </is>
      </c>
      <c r="C92" s="58" t="inlineStr">
        <is>
          <t>Pago de Hotel Plaza</t>
        </is>
      </c>
      <c r="D92" s="59" t="n">
        <v>7050</v>
      </c>
    </row>
    <row r="93">
      <c r="A93" s="57" t="n">
        <v>46058</v>
      </c>
      <c r="B93" s="58" t="inlineStr">
        <is>
          <t>Alquiler</t>
        </is>
      </c>
      <c r="C93" s="58" t="inlineStr">
        <is>
          <t>Alquiler del local</t>
        </is>
      </c>
      <c r="D93" s="59" t="n">
        <v>12000</v>
      </c>
    </row>
    <row r="94">
      <c r="A94" s="57" t="n">
        <v>46059</v>
      </c>
      <c r="B94" s="58" t="inlineStr">
        <is>
          <t>Ventas al contado</t>
        </is>
      </c>
      <c r="C94" s="58" t="inlineStr">
        <is>
          <t>Ventas del día</t>
        </is>
      </c>
      <c r="D94" s="59" t="n">
        <v>7880</v>
      </c>
    </row>
    <row r="95">
      <c r="A95" s="57" t="n">
        <v>46059</v>
      </c>
      <c r="B95" s="58" t="inlineStr">
        <is>
          <t>Ventas a crédito</t>
        </is>
      </c>
      <c r="C95" s="58" t="inlineStr">
        <is>
          <t>Factura 1020 · Farmacia Vida</t>
        </is>
      </c>
      <c r="D95" s="59" t="n">
        <v>2670</v>
      </c>
    </row>
    <row r="96">
      <c r="A96" s="57" t="n">
        <v>46059</v>
      </c>
      <c r="B96" s="58" t="inlineStr">
        <is>
          <t>Transporte</t>
        </is>
      </c>
      <c r="C96" s="58" t="inlineStr">
        <is>
          <t>Fletes de la semana</t>
        </is>
      </c>
      <c r="D96" s="59" t="n">
        <v>2150</v>
      </c>
    </row>
    <row r="97">
      <c r="A97" s="57" t="n">
        <v>46059</v>
      </c>
      <c r="B97" s="58" t="inlineStr">
        <is>
          <t>Otros gastos</t>
        </is>
      </c>
      <c r="C97" s="58" t="inlineStr">
        <is>
          <t>Gastos varios</t>
        </is>
      </c>
      <c r="D97" s="59" t="n">
        <v>580</v>
      </c>
    </row>
    <row r="98">
      <c r="A98" s="57" t="n">
        <v>46060</v>
      </c>
      <c r="B98" s="58" t="inlineStr">
        <is>
          <t>Ventas al contado</t>
        </is>
      </c>
      <c r="C98" s="58" t="inlineStr">
        <is>
          <t>Ventas del día</t>
        </is>
      </c>
      <c r="D98" s="59" t="n">
        <v>7400</v>
      </c>
    </row>
    <row r="99">
      <c r="A99" s="57" t="n">
        <v>46060</v>
      </c>
      <c r="B99" s="58" t="inlineStr">
        <is>
          <t>Cobros a clientes</t>
        </is>
      </c>
      <c r="C99" s="58" t="inlineStr">
        <is>
          <t>Pago de Hotel Plaza</t>
        </is>
      </c>
      <c r="D99" s="59" t="n">
        <v>7140</v>
      </c>
    </row>
    <row r="100">
      <c r="A100" s="57" t="n">
        <v>46062</v>
      </c>
      <c r="B100" s="58" t="inlineStr">
        <is>
          <t>Ventas al contado</t>
        </is>
      </c>
      <c r="C100" s="58" t="inlineStr">
        <is>
          <t>Ventas del día</t>
        </is>
      </c>
      <c r="D100" s="59" t="n">
        <v>7130</v>
      </c>
    </row>
    <row r="101">
      <c r="A101" s="57" t="n">
        <v>46062</v>
      </c>
      <c r="B101" s="58" t="inlineStr">
        <is>
          <t>Ventas a crédito</t>
        </is>
      </c>
      <c r="C101" s="58" t="inlineStr">
        <is>
          <t>Factura 1021 · Restaurante El Patio</t>
        </is>
      </c>
      <c r="D101" s="59" t="n">
        <v>2990</v>
      </c>
    </row>
    <row r="102">
      <c r="A102" s="57" t="n">
        <v>46062</v>
      </c>
      <c r="B102" s="58" t="inlineStr">
        <is>
          <t>Proveedores / mercadería</t>
        </is>
      </c>
      <c r="C102" s="58" t="inlineStr">
        <is>
          <t>Compra semanal de mercadería</t>
        </is>
      </c>
      <c r="D102" s="59" t="n">
        <v>35650</v>
      </c>
    </row>
    <row r="103">
      <c r="A103" s="57" t="n">
        <v>46063</v>
      </c>
      <c r="B103" s="58" t="inlineStr">
        <is>
          <t>Ventas al contado</t>
        </is>
      </c>
      <c r="C103" s="58" t="inlineStr">
        <is>
          <t>Ventas del día</t>
        </is>
      </c>
      <c r="D103" s="59" t="n">
        <v>7600</v>
      </c>
    </row>
    <row r="104">
      <c r="A104" s="57" t="n">
        <v>46063</v>
      </c>
      <c r="B104" s="58" t="inlineStr">
        <is>
          <t>Cobros a clientes</t>
        </is>
      </c>
      <c r="C104" s="58" t="inlineStr">
        <is>
          <t>Pago de Comercial Andina</t>
        </is>
      </c>
      <c r="D104" s="59" t="n">
        <v>9710</v>
      </c>
    </row>
    <row r="105">
      <c r="A105" s="57" t="n">
        <v>46063</v>
      </c>
      <c r="B105" s="58" t="inlineStr">
        <is>
          <t>Servicios básicos</t>
        </is>
      </c>
      <c r="C105" s="58" t="inlineStr">
        <is>
          <t>Luz, agua, internet</t>
        </is>
      </c>
      <c r="D105" s="59" t="n">
        <v>3860</v>
      </c>
    </row>
    <row r="106">
      <c r="A106" s="57" t="n">
        <v>46063</v>
      </c>
      <c r="B106" s="58" t="inlineStr">
        <is>
          <t>Otros gastos</t>
        </is>
      </c>
      <c r="C106" s="58" t="inlineStr">
        <is>
          <t>Gastos varios</t>
        </is>
      </c>
      <c r="D106" s="59" t="n">
        <v>390</v>
      </c>
    </row>
    <row r="107">
      <c r="A107" s="57" t="n">
        <v>46064</v>
      </c>
      <c r="B107" s="58" t="inlineStr">
        <is>
          <t>Ventas al contado</t>
        </is>
      </c>
      <c r="C107" s="58" t="inlineStr">
        <is>
          <t>Ventas del día</t>
        </is>
      </c>
      <c r="D107" s="59" t="n">
        <v>8910</v>
      </c>
    </row>
    <row r="108">
      <c r="A108" s="57" t="n">
        <v>46064</v>
      </c>
      <c r="B108" s="58" t="inlineStr">
        <is>
          <t>Ventas a crédito</t>
        </is>
      </c>
      <c r="C108" s="58" t="inlineStr">
        <is>
          <t>Factura 1022 · Distribuidora Sol</t>
        </is>
      </c>
      <c r="D108" s="59" t="n">
        <v>7800</v>
      </c>
    </row>
    <row r="109">
      <c r="A109" s="57" t="n">
        <v>46065</v>
      </c>
      <c r="B109" s="58" t="inlineStr">
        <is>
          <t>Ventas al contado</t>
        </is>
      </c>
      <c r="C109" s="58" t="inlineStr">
        <is>
          <t>Ventas del día</t>
        </is>
      </c>
      <c r="D109" s="59" t="n">
        <v>7740</v>
      </c>
    </row>
    <row r="110">
      <c r="A110" s="57" t="n">
        <v>46065</v>
      </c>
      <c r="B110" s="58" t="inlineStr">
        <is>
          <t>Cobros a clientes</t>
        </is>
      </c>
      <c r="C110" s="58" t="inlineStr">
        <is>
          <t>Pago de Restaurante El Patio</t>
        </is>
      </c>
      <c r="D110" s="59" t="n">
        <v>11670</v>
      </c>
    </row>
    <row r="111">
      <c r="A111" s="57" t="n">
        <v>46066</v>
      </c>
      <c r="B111" s="58" t="inlineStr">
        <is>
          <t>Ventas al contado</t>
        </is>
      </c>
      <c r="C111" s="58" t="inlineStr">
        <is>
          <t>Ventas del día</t>
        </is>
      </c>
      <c r="D111" s="59" t="n">
        <v>6680</v>
      </c>
    </row>
    <row r="112">
      <c r="A112" s="57" t="n">
        <v>46066</v>
      </c>
      <c r="B112" s="58" t="inlineStr">
        <is>
          <t>Ventas a crédito</t>
        </is>
      </c>
      <c r="C112" s="58" t="inlineStr">
        <is>
          <t>Factura 1023 · Farmacia Vida</t>
        </is>
      </c>
      <c r="D112" s="59" t="n">
        <v>7030</v>
      </c>
    </row>
    <row r="113">
      <c r="A113" s="57" t="n">
        <v>46066</v>
      </c>
      <c r="B113" s="58" t="inlineStr">
        <is>
          <t>Ventas a crédito</t>
        </is>
      </c>
      <c r="C113" s="58" t="inlineStr">
        <is>
          <t>Factura 1024 · Comercial Andina</t>
        </is>
      </c>
      <c r="D113" s="59" t="n">
        <v>4950</v>
      </c>
    </row>
    <row r="114">
      <c r="A114" s="57" t="n">
        <v>46066</v>
      </c>
      <c r="B114" s="58" t="inlineStr">
        <is>
          <t>Transporte</t>
        </is>
      </c>
      <c r="C114" s="58" t="inlineStr">
        <is>
          <t>Fletes de la semana</t>
        </is>
      </c>
      <c r="D114" s="59" t="n">
        <v>1900</v>
      </c>
    </row>
    <row r="115">
      <c r="A115" s="57" t="n">
        <v>46066</v>
      </c>
      <c r="B115" s="58" t="inlineStr">
        <is>
          <t>Otros gastos</t>
        </is>
      </c>
      <c r="C115" s="58" t="inlineStr">
        <is>
          <t>Gastos varios</t>
        </is>
      </c>
      <c r="D115" s="59" t="n">
        <v>640</v>
      </c>
    </row>
    <row r="116">
      <c r="A116" s="57" t="n">
        <v>46067</v>
      </c>
      <c r="B116" s="58" t="inlineStr">
        <is>
          <t>Ventas al contado</t>
        </is>
      </c>
      <c r="C116" s="58" t="inlineStr">
        <is>
          <t>Ventas del día</t>
        </is>
      </c>
      <c r="D116" s="59" t="n">
        <v>7800</v>
      </c>
    </row>
    <row r="117">
      <c r="A117" s="57" t="n">
        <v>46067</v>
      </c>
      <c r="B117" s="58" t="inlineStr">
        <is>
          <t>Cobros a clientes</t>
        </is>
      </c>
      <c r="C117" s="58" t="inlineStr">
        <is>
          <t>Pago de Distribuidora Sol</t>
        </is>
      </c>
      <c r="D117" s="59" t="n">
        <v>9220</v>
      </c>
    </row>
    <row r="118">
      <c r="A118" s="57" t="n">
        <v>46068</v>
      </c>
      <c r="B118" s="58" t="inlineStr">
        <is>
          <t>Impuestos</t>
        </is>
      </c>
      <c r="C118" s="58" t="inlineStr">
        <is>
          <t>Impuestos del mes</t>
        </is>
      </c>
      <c r="D118" s="59" t="n">
        <v>22190</v>
      </c>
    </row>
    <row r="119">
      <c r="A119" s="57" t="n">
        <v>46069</v>
      </c>
      <c r="B119" s="58" t="inlineStr">
        <is>
          <t>Ventas al contado</t>
        </is>
      </c>
      <c r="C119" s="58" t="inlineStr">
        <is>
          <t>Ventas del día</t>
        </is>
      </c>
      <c r="D119" s="59" t="n">
        <v>5810</v>
      </c>
    </row>
    <row r="120">
      <c r="A120" s="57" t="n">
        <v>46069</v>
      </c>
      <c r="B120" s="58" t="inlineStr">
        <is>
          <t>Ventas a crédito</t>
        </is>
      </c>
      <c r="C120" s="58" t="inlineStr">
        <is>
          <t>Factura 1025 · Mercado Central</t>
        </is>
      </c>
      <c r="D120" s="59" t="n">
        <v>7450</v>
      </c>
    </row>
    <row r="121">
      <c r="A121" s="57" t="n">
        <v>46069</v>
      </c>
      <c r="B121" s="58" t="inlineStr">
        <is>
          <t>Proveedores / mercadería</t>
        </is>
      </c>
      <c r="C121" s="58" t="inlineStr">
        <is>
          <t>Compra semanal de mercadería</t>
        </is>
      </c>
      <c r="D121" s="59" t="n">
        <v>41280</v>
      </c>
    </row>
    <row r="122">
      <c r="A122" s="57" t="n">
        <v>46070</v>
      </c>
      <c r="B122" s="58" t="inlineStr">
        <is>
          <t>Ventas al contado</t>
        </is>
      </c>
      <c r="C122" s="58" t="inlineStr">
        <is>
          <t>Ventas del día</t>
        </is>
      </c>
      <c r="D122" s="59" t="n">
        <v>7990</v>
      </c>
    </row>
    <row r="123">
      <c r="A123" s="57" t="n">
        <v>46070</v>
      </c>
      <c r="B123" s="58" t="inlineStr">
        <is>
          <t>Cobros a clientes</t>
        </is>
      </c>
      <c r="C123" s="58" t="inlineStr">
        <is>
          <t>Pago de Hotel Plaza</t>
        </is>
      </c>
      <c r="D123" s="59" t="n">
        <v>5440</v>
      </c>
    </row>
    <row r="124">
      <c r="A124" s="57" t="n">
        <v>46071</v>
      </c>
      <c r="B124" s="58" t="inlineStr">
        <is>
          <t>Ventas al contado</t>
        </is>
      </c>
      <c r="C124" s="58" t="inlineStr">
        <is>
          <t>Ventas del día</t>
        </is>
      </c>
      <c r="D124" s="59" t="n">
        <v>5880</v>
      </c>
    </row>
    <row r="125">
      <c r="A125" s="57" t="n">
        <v>46071</v>
      </c>
      <c r="B125" s="58" t="inlineStr">
        <is>
          <t>Ventas a crédito</t>
        </is>
      </c>
      <c r="C125" s="58" t="inlineStr">
        <is>
          <t>Factura 1026 · Mercado Central</t>
        </is>
      </c>
      <c r="D125" s="59" t="n">
        <v>6060</v>
      </c>
    </row>
    <row r="126">
      <c r="A126" s="57" t="n">
        <v>46072</v>
      </c>
      <c r="B126" s="58" t="inlineStr">
        <is>
          <t>Ventas al contado</t>
        </is>
      </c>
      <c r="C126" s="58" t="inlineStr">
        <is>
          <t>Ventas del día</t>
        </is>
      </c>
      <c r="D126" s="59" t="n">
        <v>6440</v>
      </c>
    </row>
    <row r="127">
      <c r="A127" s="57" t="n">
        <v>46072</v>
      </c>
      <c r="B127" s="58" t="inlineStr">
        <is>
          <t>Cobros a clientes</t>
        </is>
      </c>
      <c r="C127" s="58" t="inlineStr">
        <is>
          <t>Pago de Distribuidora Sol</t>
        </is>
      </c>
      <c r="D127" s="59" t="n">
        <v>9280</v>
      </c>
    </row>
    <row r="128">
      <c r="A128" s="57" t="n">
        <v>46073</v>
      </c>
      <c r="B128" s="58" t="inlineStr">
        <is>
          <t>Ventas al contado</t>
        </is>
      </c>
      <c r="C128" s="58" t="inlineStr">
        <is>
          <t>Ventas del día</t>
        </is>
      </c>
      <c r="D128" s="59" t="n">
        <v>7730</v>
      </c>
    </row>
    <row r="129">
      <c r="A129" s="57" t="n">
        <v>46073</v>
      </c>
      <c r="B129" s="58" t="inlineStr">
        <is>
          <t>Ventas a crédito</t>
        </is>
      </c>
      <c r="C129" s="58" t="inlineStr">
        <is>
          <t>Factura 1027 · Comercial Andina</t>
        </is>
      </c>
      <c r="D129" s="59" t="n">
        <v>4940</v>
      </c>
    </row>
    <row r="130">
      <c r="A130" s="57" t="n">
        <v>46073</v>
      </c>
      <c r="B130" s="58" t="inlineStr">
        <is>
          <t>Ventas a crédito</t>
        </is>
      </c>
      <c r="C130" s="58" t="inlineStr">
        <is>
          <t>Factura 1028 · Hotel Plaza</t>
        </is>
      </c>
      <c r="D130" s="59" t="n">
        <v>9130</v>
      </c>
    </row>
    <row r="131">
      <c r="A131" s="57" t="n">
        <v>46073</v>
      </c>
      <c r="B131" s="58" t="inlineStr">
        <is>
          <t>Transporte</t>
        </is>
      </c>
      <c r="C131" s="58" t="inlineStr">
        <is>
          <t>Fletes de la semana</t>
        </is>
      </c>
      <c r="D131" s="59" t="n">
        <v>2010</v>
      </c>
    </row>
    <row r="132">
      <c r="A132" s="57" t="n">
        <v>46073</v>
      </c>
      <c r="B132" s="58" t="inlineStr">
        <is>
          <t>Marketing</t>
        </is>
      </c>
      <c r="C132" s="58" t="inlineStr">
        <is>
          <t>Publicidad del mes</t>
        </is>
      </c>
      <c r="D132" s="59" t="n">
        <v>6000</v>
      </c>
    </row>
    <row r="133">
      <c r="A133" s="57" t="n">
        <v>46074</v>
      </c>
      <c r="B133" s="58" t="inlineStr">
        <is>
          <t>Ventas al contado</t>
        </is>
      </c>
      <c r="C133" s="58" t="inlineStr">
        <is>
          <t>Ventas del día</t>
        </is>
      </c>
      <c r="D133" s="59" t="n">
        <v>6970</v>
      </c>
    </row>
    <row r="134">
      <c r="A134" s="57" t="n">
        <v>46074</v>
      </c>
      <c r="B134" s="58" t="inlineStr">
        <is>
          <t>Cobros a clientes</t>
        </is>
      </c>
      <c r="C134" s="58" t="inlineStr">
        <is>
          <t>Pago de Comercial Andina</t>
        </is>
      </c>
      <c r="D134" s="59" t="n">
        <v>8830</v>
      </c>
    </row>
    <row r="135">
      <c r="A135" s="57" t="n">
        <v>46076</v>
      </c>
      <c r="B135" s="58" t="inlineStr">
        <is>
          <t>Ventas al contado</t>
        </is>
      </c>
      <c r="C135" s="58" t="inlineStr">
        <is>
          <t>Ventas del día</t>
        </is>
      </c>
      <c r="D135" s="59" t="n">
        <v>8830</v>
      </c>
    </row>
    <row r="136">
      <c r="A136" s="57" t="n">
        <v>46076</v>
      </c>
      <c r="B136" s="58" t="inlineStr">
        <is>
          <t>Ventas a crédito</t>
        </is>
      </c>
      <c r="C136" s="58" t="inlineStr">
        <is>
          <t>Factura 1029 · Comercial Andina</t>
        </is>
      </c>
      <c r="D136" s="59" t="n">
        <v>9110</v>
      </c>
    </row>
    <row r="137">
      <c r="A137" s="57" t="n">
        <v>46076</v>
      </c>
      <c r="B137" s="58" t="inlineStr">
        <is>
          <t>Ventas a crédito</t>
        </is>
      </c>
      <c r="C137" s="58" t="inlineStr">
        <is>
          <t>Factura 1030 · Hotel Plaza</t>
        </is>
      </c>
      <c r="D137" s="59" t="n">
        <v>6470</v>
      </c>
    </row>
    <row r="138">
      <c r="A138" s="57" t="n">
        <v>46076</v>
      </c>
      <c r="B138" s="58" t="inlineStr">
        <is>
          <t>Proveedores / mercadería</t>
        </is>
      </c>
      <c r="C138" s="58" t="inlineStr">
        <is>
          <t>Compra semanal de mercadería</t>
        </is>
      </c>
      <c r="D138" s="59" t="n">
        <v>41130</v>
      </c>
    </row>
    <row r="139">
      <c r="A139" s="57" t="n">
        <v>46077</v>
      </c>
      <c r="B139" s="58" t="inlineStr">
        <is>
          <t>Ventas al contado</t>
        </is>
      </c>
      <c r="C139" s="58" t="inlineStr">
        <is>
          <t>Ventas del día</t>
        </is>
      </c>
      <c r="D139" s="59" t="n">
        <v>7800</v>
      </c>
    </row>
    <row r="140">
      <c r="A140" s="57" t="n">
        <v>46077</v>
      </c>
      <c r="B140" s="58" t="inlineStr">
        <is>
          <t>Cobros a clientes</t>
        </is>
      </c>
      <c r="C140" s="58" t="inlineStr">
        <is>
          <t>Pago de Farmacia Vida</t>
        </is>
      </c>
      <c r="D140" s="59" t="n">
        <v>10410</v>
      </c>
    </row>
    <row r="141">
      <c r="A141" s="57" t="n">
        <v>46078</v>
      </c>
      <c r="B141" s="58" t="inlineStr">
        <is>
          <t>Ventas al contado</t>
        </is>
      </c>
      <c r="C141" s="58" t="inlineStr">
        <is>
          <t>Ventas del día</t>
        </is>
      </c>
      <c r="D141" s="59" t="n">
        <v>6390</v>
      </c>
    </row>
    <row r="142">
      <c r="A142" s="57" t="n">
        <v>46078</v>
      </c>
      <c r="B142" s="58" t="inlineStr">
        <is>
          <t>Ventas a crédito</t>
        </is>
      </c>
      <c r="C142" s="58" t="inlineStr">
        <is>
          <t>Factura 1031 · Constructora Alto</t>
        </is>
      </c>
      <c r="D142" s="59" t="n">
        <v>7650</v>
      </c>
    </row>
    <row r="143">
      <c r="A143" s="57" t="n">
        <v>46079</v>
      </c>
      <c r="B143" s="58" t="inlineStr">
        <is>
          <t>Ventas al contado</t>
        </is>
      </c>
      <c r="C143" s="58" t="inlineStr">
        <is>
          <t>Ventas del día</t>
        </is>
      </c>
      <c r="D143" s="59" t="n">
        <v>8450</v>
      </c>
    </row>
    <row r="144">
      <c r="A144" s="57" t="n">
        <v>46079</v>
      </c>
      <c r="B144" s="58" t="inlineStr">
        <is>
          <t>Cobros a clientes</t>
        </is>
      </c>
      <c r="C144" s="58" t="inlineStr">
        <is>
          <t>Pago de Hotel Plaza</t>
        </is>
      </c>
      <c r="D144" s="59" t="n">
        <v>11680</v>
      </c>
    </row>
    <row r="145">
      <c r="A145" s="57" t="n">
        <v>46080</v>
      </c>
      <c r="B145" s="58" t="inlineStr">
        <is>
          <t>Ventas al contado</t>
        </is>
      </c>
      <c r="C145" s="58" t="inlineStr">
        <is>
          <t>Ventas del día</t>
        </is>
      </c>
      <c r="D145" s="59" t="n">
        <v>6550</v>
      </c>
    </row>
    <row r="146">
      <c r="A146" s="57" t="n">
        <v>46080</v>
      </c>
      <c r="B146" s="58" t="inlineStr">
        <is>
          <t>Ventas a crédito</t>
        </is>
      </c>
      <c r="C146" s="58" t="inlineStr">
        <is>
          <t>Factura 1032 · Comercial Andina</t>
        </is>
      </c>
      <c r="D146" s="59" t="n">
        <v>6440</v>
      </c>
    </row>
    <row r="147">
      <c r="A147" s="57" t="n">
        <v>46080</v>
      </c>
      <c r="B147" s="58" t="inlineStr">
        <is>
          <t>Transporte</t>
        </is>
      </c>
      <c r="C147" s="58" t="inlineStr">
        <is>
          <t>Fletes de la semana</t>
        </is>
      </c>
      <c r="D147" s="59" t="n">
        <v>2240</v>
      </c>
    </row>
    <row r="148">
      <c r="A148" s="57" t="n">
        <v>46081</v>
      </c>
      <c r="B148" s="58" t="inlineStr">
        <is>
          <t>Ventas al contado</t>
        </is>
      </c>
      <c r="C148" s="58" t="inlineStr">
        <is>
          <t>Ventas del día</t>
        </is>
      </c>
      <c r="D148" s="59" t="n">
        <v>6300</v>
      </c>
    </row>
    <row r="149">
      <c r="A149" s="57" t="n">
        <v>46081</v>
      </c>
      <c r="B149" s="58" t="inlineStr">
        <is>
          <t>Cobros a clientes</t>
        </is>
      </c>
      <c r="C149" s="58" t="inlineStr">
        <is>
          <t>Pago de Hotel Plaza</t>
        </is>
      </c>
      <c r="D149" s="59" t="n">
        <v>11240</v>
      </c>
    </row>
    <row r="150">
      <c r="A150" s="57" t="n">
        <v>46081</v>
      </c>
      <c r="B150" s="58" t="inlineStr">
        <is>
          <t>Sueldos y cargas sociales</t>
        </is>
      </c>
      <c r="C150" s="58" t="inlineStr">
        <is>
          <t>Sueldos del mes</t>
        </is>
      </c>
      <c r="D150" s="59" t="n">
        <v>85000</v>
      </c>
    </row>
    <row r="151">
      <c r="A151" s="57" t="n">
        <v>46083</v>
      </c>
      <c r="B151" s="58" t="inlineStr">
        <is>
          <t>Ventas al contado</t>
        </is>
      </c>
      <c r="C151" s="58" t="inlineStr">
        <is>
          <t>Ventas del día</t>
        </is>
      </c>
      <c r="D151" s="59" t="n">
        <v>7110</v>
      </c>
    </row>
    <row r="152">
      <c r="A152" s="57" t="n">
        <v>46083</v>
      </c>
      <c r="B152" s="58" t="inlineStr">
        <is>
          <t>Ventas a crédito</t>
        </is>
      </c>
      <c r="C152" s="58" t="inlineStr">
        <is>
          <t>Factura 1033 · Hotel Plaza</t>
        </is>
      </c>
      <c r="D152" s="59" t="n">
        <v>8920</v>
      </c>
    </row>
    <row r="153">
      <c r="A153" s="57" t="n">
        <v>46083</v>
      </c>
      <c r="B153" s="58" t="inlineStr">
        <is>
          <t>Ventas a crédito</t>
        </is>
      </c>
      <c r="C153" s="58" t="inlineStr">
        <is>
          <t>Factura 1034 · Hotel Plaza</t>
        </is>
      </c>
      <c r="D153" s="59" t="n">
        <v>5790</v>
      </c>
    </row>
    <row r="154">
      <c r="A154" s="57" t="n">
        <v>46083</v>
      </c>
      <c r="B154" s="58" t="inlineStr">
        <is>
          <t>Proveedores / mercadería</t>
        </is>
      </c>
      <c r="C154" s="58" t="inlineStr">
        <is>
          <t>Compra semanal de mercadería</t>
        </is>
      </c>
      <c r="D154" s="59" t="n">
        <v>40770</v>
      </c>
    </row>
    <row r="155">
      <c r="A155" s="57" t="n">
        <v>46084</v>
      </c>
      <c r="B155" s="58" t="inlineStr">
        <is>
          <t>Ventas al contado</t>
        </is>
      </c>
      <c r="C155" s="58" t="inlineStr">
        <is>
          <t>Ventas del día</t>
        </is>
      </c>
      <c r="D155" s="59" t="n">
        <v>8310</v>
      </c>
    </row>
    <row r="156">
      <c r="A156" s="57" t="n">
        <v>46084</v>
      </c>
      <c r="B156" s="58" t="inlineStr">
        <is>
          <t>Cobros a clientes</t>
        </is>
      </c>
      <c r="C156" s="58" t="inlineStr">
        <is>
          <t>Pago de Comercial Andina</t>
        </is>
      </c>
      <c r="D156" s="59" t="n">
        <v>9620</v>
      </c>
    </row>
    <row r="157">
      <c r="A157" s="57" t="n">
        <v>46084</v>
      </c>
      <c r="B157" s="58" t="inlineStr">
        <is>
          <t>Otros gastos</t>
        </is>
      </c>
      <c r="C157" s="58" t="inlineStr">
        <is>
          <t>Gastos varios</t>
        </is>
      </c>
      <c r="D157" s="59" t="n">
        <v>500</v>
      </c>
    </row>
    <row r="158">
      <c r="A158" s="57" t="n">
        <v>46085</v>
      </c>
      <c r="B158" s="58" t="inlineStr">
        <is>
          <t>Ventas al contado</t>
        </is>
      </c>
      <c r="C158" s="58" t="inlineStr">
        <is>
          <t>Ventas del día</t>
        </is>
      </c>
      <c r="D158" s="59" t="n">
        <v>5930</v>
      </c>
    </row>
    <row r="159">
      <c r="A159" s="57" t="n">
        <v>46085</v>
      </c>
      <c r="B159" s="58" t="inlineStr">
        <is>
          <t>Ventas a crédito</t>
        </is>
      </c>
      <c r="C159" s="58" t="inlineStr">
        <is>
          <t>Factura 1035 · Comercial Andina</t>
        </is>
      </c>
      <c r="D159" s="59" t="n">
        <v>5970</v>
      </c>
    </row>
    <row r="160">
      <c r="A160" s="57" t="n">
        <v>46085</v>
      </c>
      <c r="B160" s="58" t="inlineStr">
        <is>
          <t>Ventas a crédito</t>
        </is>
      </c>
      <c r="C160" s="58" t="inlineStr">
        <is>
          <t>Factura 1036 · Farmacia Vida</t>
        </is>
      </c>
      <c r="D160" s="59" t="n">
        <v>8670</v>
      </c>
    </row>
    <row r="161">
      <c r="A161" s="57" t="n">
        <v>46086</v>
      </c>
      <c r="B161" s="58" t="inlineStr">
        <is>
          <t>Ventas al contado</t>
        </is>
      </c>
      <c r="C161" s="58" t="inlineStr">
        <is>
          <t>Ventas del día</t>
        </is>
      </c>
      <c r="D161" s="59" t="n">
        <v>9030</v>
      </c>
    </row>
    <row r="162">
      <c r="A162" s="57" t="n">
        <v>46086</v>
      </c>
      <c r="B162" s="58" t="inlineStr">
        <is>
          <t>Cobros a clientes</t>
        </is>
      </c>
      <c r="C162" s="58" t="inlineStr">
        <is>
          <t>Pago de Hotel Plaza</t>
        </is>
      </c>
      <c r="D162" s="59" t="n">
        <v>8080</v>
      </c>
    </row>
    <row r="163">
      <c r="A163" s="57" t="n">
        <v>46086</v>
      </c>
      <c r="B163" s="58" t="inlineStr">
        <is>
          <t>Alquiler</t>
        </is>
      </c>
      <c r="C163" s="58" t="inlineStr">
        <is>
          <t>Alquiler del local</t>
        </is>
      </c>
      <c r="D163" s="59" t="n">
        <v>12000</v>
      </c>
    </row>
    <row r="164">
      <c r="A164" s="57" t="n">
        <v>46087</v>
      </c>
      <c r="B164" s="58" t="inlineStr">
        <is>
          <t>Ventas al contado</t>
        </is>
      </c>
      <c r="C164" s="58" t="inlineStr">
        <is>
          <t>Ventas del día</t>
        </is>
      </c>
      <c r="D164" s="59" t="n">
        <v>6540</v>
      </c>
    </row>
    <row r="165">
      <c r="A165" s="57" t="n">
        <v>46087</v>
      </c>
      <c r="B165" s="58" t="inlineStr">
        <is>
          <t>Ventas a crédito</t>
        </is>
      </c>
      <c r="C165" s="58" t="inlineStr">
        <is>
          <t>Factura 1037 · Restaurante El Patio</t>
        </is>
      </c>
      <c r="D165" s="59" t="n">
        <v>6580</v>
      </c>
    </row>
    <row r="166">
      <c r="A166" s="57" t="n">
        <v>46087</v>
      </c>
      <c r="B166" s="58" t="inlineStr">
        <is>
          <t>Transporte</t>
        </is>
      </c>
      <c r="C166" s="58" t="inlineStr">
        <is>
          <t>Fletes de la semana</t>
        </is>
      </c>
      <c r="D166" s="59" t="n">
        <v>1890</v>
      </c>
    </row>
    <row r="167">
      <c r="A167" s="57" t="n">
        <v>46088</v>
      </c>
      <c r="B167" s="58" t="inlineStr">
        <is>
          <t>Ventas al contado</t>
        </is>
      </c>
      <c r="C167" s="58" t="inlineStr">
        <is>
          <t>Ventas del día</t>
        </is>
      </c>
      <c r="D167" s="59" t="n">
        <v>7100</v>
      </c>
    </row>
    <row r="168">
      <c r="A168" s="57" t="n">
        <v>46088</v>
      </c>
      <c r="B168" s="58" t="inlineStr">
        <is>
          <t>Cobros a clientes</t>
        </is>
      </c>
      <c r="C168" s="58" t="inlineStr">
        <is>
          <t>Pago de Constructora Alto</t>
        </is>
      </c>
      <c r="D168" s="59" t="n">
        <v>9440</v>
      </c>
    </row>
    <row r="169">
      <c r="A169" s="57" t="n">
        <v>46089</v>
      </c>
      <c r="B169" s="58" t="inlineStr">
        <is>
          <t>Otros ingresos</t>
        </is>
      </c>
      <c r="C169" s="58" t="inlineStr">
        <is>
          <t>Venta de material en desuso</t>
        </is>
      </c>
      <c r="D169" s="59" t="n">
        <v>1050</v>
      </c>
    </row>
    <row r="170">
      <c r="A170" s="57" t="n">
        <v>46090</v>
      </c>
      <c r="B170" s="58" t="inlineStr">
        <is>
          <t>Ventas al contado</t>
        </is>
      </c>
      <c r="C170" s="58" t="inlineStr">
        <is>
          <t>Ventas del día</t>
        </is>
      </c>
      <c r="D170" s="59" t="n">
        <v>8150</v>
      </c>
    </row>
    <row r="171">
      <c r="A171" s="57" t="n">
        <v>46090</v>
      </c>
      <c r="B171" s="58" t="inlineStr">
        <is>
          <t>Ventas a crédito</t>
        </is>
      </c>
      <c r="C171" s="58" t="inlineStr">
        <is>
          <t>Factura 1038 · Comercial Andina</t>
        </is>
      </c>
      <c r="D171" s="59" t="n">
        <v>6400</v>
      </c>
    </row>
    <row r="172">
      <c r="A172" s="57" t="n">
        <v>46090</v>
      </c>
      <c r="B172" s="58" t="inlineStr">
        <is>
          <t>Proveedores / mercadería</t>
        </is>
      </c>
      <c r="C172" s="58" t="inlineStr">
        <is>
          <t>Compra semanal de mercadería</t>
        </is>
      </c>
      <c r="D172" s="59" t="n">
        <v>41590</v>
      </c>
    </row>
    <row r="173">
      <c r="A173" s="57" t="n">
        <v>46091</v>
      </c>
      <c r="B173" s="58" t="inlineStr">
        <is>
          <t>Ventas al contado</t>
        </is>
      </c>
      <c r="C173" s="58" t="inlineStr">
        <is>
          <t>Ventas del día</t>
        </is>
      </c>
      <c r="D173" s="59" t="n">
        <v>7400</v>
      </c>
    </row>
    <row r="174">
      <c r="A174" s="57" t="n">
        <v>46091</v>
      </c>
      <c r="B174" s="58" t="inlineStr">
        <is>
          <t>Cobros a clientes</t>
        </is>
      </c>
      <c r="C174" s="58" t="inlineStr">
        <is>
          <t>Pago de Mercado Central</t>
        </is>
      </c>
      <c r="D174" s="59" t="n">
        <v>9250</v>
      </c>
    </row>
    <row r="175">
      <c r="A175" s="57" t="n">
        <v>46091</v>
      </c>
      <c r="B175" s="58" t="inlineStr">
        <is>
          <t>Servicios básicos</t>
        </is>
      </c>
      <c r="C175" s="58" t="inlineStr">
        <is>
          <t>Luz, agua, internet</t>
        </is>
      </c>
      <c r="D175" s="59" t="n">
        <v>4150</v>
      </c>
    </row>
    <row r="176">
      <c r="A176" s="57" t="n">
        <v>46092</v>
      </c>
      <c r="B176" s="58" t="inlineStr">
        <is>
          <t>Ventas al contado</t>
        </is>
      </c>
      <c r="C176" s="58" t="inlineStr">
        <is>
          <t>Ventas del día</t>
        </is>
      </c>
      <c r="D176" s="59" t="n">
        <v>6850</v>
      </c>
    </row>
    <row r="177">
      <c r="A177" s="57" t="n">
        <v>46092</v>
      </c>
      <c r="B177" s="58" t="inlineStr">
        <is>
          <t>Ventas a crédito</t>
        </is>
      </c>
      <c r="C177" s="58" t="inlineStr">
        <is>
          <t>Factura 1039 · Farmacia Vida</t>
        </is>
      </c>
      <c r="D177" s="59" t="n">
        <v>5540</v>
      </c>
    </row>
    <row r="178">
      <c r="A178" s="57" t="n">
        <v>46092</v>
      </c>
      <c r="B178" s="58" t="inlineStr">
        <is>
          <t>Ventas a crédito</t>
        </is>
      </c>
      <c r="C178" s="58" t="inlineStr">
        <is>
          <t>Factura 1040 · Constructora Alto</t>
        </is>
      </c>
      <c r="D178" s="59" t="n">
        <v>8820</v>
      </c>
    </row>
    <row r="179">
      <c r="A179" s="57" t="n">
        <v>46093</v>
      </c>
      <c r="B179" s="58" t="inlineStr">
        <is>
          <t>Ventas al contado</t>
        </is>
      </c>
      <c r="C179" s="58" t="inlineStr">
        <is>
          <t>Ventas del día</t>
        </is>
      </c>
      <c r="D179" s="59" t="n">
        <v>8760</v>
      </c>
    </row>
    <row r="180">
      <c r="A180" s="57" t="n">
        <v>46093</v>
      </c>
      <c r="B180" s="58" t="inlineStr">
        <is>
          <t>Cobros a clientes</t>
        </is>
      </c>
      <c r="C180" s="58" t="inlineStr">
        <is>
          <t>Pago de Mercado Central</t>
        </is>
      </c>
      <c r="D180" s="59" t="n">
        <v>9890</v>
      </c>
    </row>
    <row r="181">
      <c r="A181" s="57" t="n">
        <v>46094</v>
      </c>
      <c r="B181" s="58" t="inlineStr">
        <is>
          <t>Ventas al contado</t>
        </is>
      </c>
      <c r="C181" s="58" t="inlineStr">
        <is>
          <t>Ventas del día</t>
        </is>
      </c>
      <c r="D181" s="59" t="n">
        <v>9830</v>
      </c>
    </row>
    <row r="182">
      <c r="A182" s="57" t="n">
        <v>46094</v>
      </c>
      <c r="B182" s="58" t="inlineStr">
        <is>
          <t>Ventas a crédito</t>
        </is>
      </c>
      <c r="C182" s="58" t="inlineStr">
        <is>
          <t>Factura 1041 · Constructora Alto</t>
        </is>
      </c>
      <c r="D182" s="59" t="n">
        <v>8590</v>
      </c>
    </row>
    <row r="183">
      <c r="A183" s="57" t="n">
        <v>46094</v>
      </c>
      <c r="B183" s="58" t="inlineStr">
        <is>
          <t>Ventas a crédito</t>
        </is>
      </c>
      <c r="C183" s="58" t="inlineStr">
        <is>
          <t>Factura 1042 · Comercial Andina</t>
        </is>
      </c>
      <c r="D183" s="59" t="n">
        <v>5280</v>
      </c>
    </row>
    <row r="184">
      <c r="A184" s="57" t="n">
        <v>46094</v>
      </c>
      <c r="B184" s="58" t="inlineStr">
        <is>
          <t>Transporte</t>
        </is>
      </c>
      <c r="C184" s="58" t="inlineStr">
        <is>
          <t>Fletes de la semana</t>
        </is>
      </c>
      <c r="D184" s="59" t="n">
        <v>1960</v>
      </c>
    </row>
    <row r="185">
      <c r="A185" s="57" t="n">
        <v>46094</v>
      </c>
      <c r="B185" s="58" t="inlineStr">
        <is>
          <t>Otros gastos</t>
        </is>
      </c>
      <c r="C185" s="58" t="inlineStr">
        <is>
          <t>Gastos varios</t>
        </is>
      </c>
      <c r="D185" s="59" t="n">
        <v>840</v>
      </c>
    </row>
    <row r="186">
      <c r="A186" s="57" t="n">
        <v>46095</v>
      </c>
      <c r="B186" s="58" t="inlineStr">
        <is>
          <t>Ventas al contado</t>
        </is>
      </c>
      <c r="C186" s="58" t="inlineStr">
        <is>
          <t>Ventas del día</t>
        </is>
      </c>
      <c r="D186" s="59" t="n">
        <v>7530</v>
      </c>
    </row>
    <row r="187">
      <c r="A187" s="57" t="n">
        <v>46095</v>
      </c>
      <c r="B187" s="58" t="inlineStr">
        <is>
          <t>Cobros a clientes</t>
        </is>
      </c>
      <c r="C187" s="58" t="inlineStr">
        <is>
          <t>Pago de Constructora Alto</t>
        </is>
      </c>
      <c r="D187" s="59" t="n">
        <v>7320</v>
      </c>
    </row>
    <row r="188">
      <c r="A188" s="57" t="n">
        <v>46096</v>
      </c>
      <c r="B188" s="58" t="inlineStr">
        <is>
          <t>Impuestos</t>
        </is>
      </c>
      <c r="C188" s="58" t="inlineStr">
        <is>
          <t>Impuestos del mes</t>
        </is>
      </c>
      <c r="D188" s="59" t="n">
        <v>21610</v>
      </c>
    </row>
    <row r="189">
      <c r="A189" s="57" t="n">
        <v>46097</v>
      </c>
      <c r="B189" s="58" t="inlineStr">
        <is>
          <t>Ventas al contado</t>
        </is>
      </c>
      <c r="C189" s="58" t="inlineStr">
        <is>
          <t>Ventas del día</t>
        </is>
      </c>
      <c r="D189" s="59" t="n">
        <v>8800</v>
      </c>
    </row>
    <row r="190">
      <c r="A190" s="57" t="n">
        <v>46097</v>
      </c>
      <c r="B190" s="58" t="inlineStr">
        <is>
          <t>Ventas a crédito</t>
        </is>
      </c>
      <c r="C190" s="58" t="inlineStr">
        <is>
          <t>Factura 1043 · Distribuidora Sol</t>
        </is>
      </c>
      <c r="D190" s="59" t="n">
        <v>5540</v>
      </c>
    </row>
    <row r="191">
      <c r="A191" s="57" t="n">
        <v>46097</v>
      </c>
      <c r="B191" s="58" t="inlineStr">
        <is>
          <t>Proveedores / mercadería</t>
        </is>
      </c>
      <c r="C191" s="58" t="inlineStr">
        <is>
          <t>Compra semanal de mercadería</t>
        </is>
      </c>
      <c r="D191" s="59" t="n">
        <v>43350</v>
      </c>
    </row>
    <row r="192">
      <c r="A192" s="57" t="n">
        <v>46098</v>
      </c>
      <c r="B192" s="58" t="inlineStr">
        <is>
          <t>Ventas al contado</t>
        </is>
      </c>
      <c r="C192" s="58" t="inlineStr">
        <is>
          <t>Ventas del día</t>
        </is>
      </c>
      <c r="D192" s="59" t="n">
        <v>6390</v>
      </c>
    </row>
    <row r="193">
      <c r="A193" s="57" t="n">
        <v>46098</v>
      </c>
      <c r="B193" s="58" t="inlineStr">
        <is>
          <t>Cobros a clientes</t>
        </is>
      </c>
      <c r="C193" s="58" t="inlineStr">
        <is>
          <t>Pago de Mercado Central</t>
        </is>
      </c>
      <c r="D193" s="59" t="n">
        <v>7780</v>
      </c>
    </row>
    <row r="194">
      <c r="A194" s="57" t="n">
        <v>46098</v>
      </c>
      <c r="B194" s="58" t="inlineStr">
        <is>
          <t>Otros gastos</t>
        </is>
      </c>
      <c r="C194" s="58" t="inlineStr">
        <is>
          <t>Gastos varios</t>
        </is>
      </c>
      <c r="D194" s="59" t="n">
        <v>650</v>
      </c>
    </row>
    <row r="195">
      <c r="A195" s="57" t="n">
        <v>46099</v>
      </c>
      <c r="B195" s="58" t="inlineStr">
        <is>
          <t>Ventas al contado</t>
        </is>
      </c>
      <c r="C195" s="58" t="inlineStr">
        <is>
          <t>Ventas del día</t>
        </is>
      </c>
      <c r="D195" s="59" t="n">
        <v>9260</v>
      </c>
    </row>
    <row r="196">
      <c r="A196" s="57" t="n">
        <v>46099</v>
      </c>
      <c r="B196" s="58" t="inlineStr">
        <is>
          <t>Ventas a crédito</t>
        </is>
      </c>
      <c r="C196" s="58" t="inlineStr">
        <is>
          <t>Factura 1044 · Hotel Plaza</t>
        </is>
      </c>
      <c r="D196" s="59" t="n">
        <v>7820</v>
      </c>
    </row>
    <row r="197">
      <c r="A197" s="57" t="n">
        <v>46100</v>
      </c>
      <c r="B197" s="58" t="inlineStr">
        <is>
          <t>Ventas al contado</t>
        </is>
      </c>
      <c r="C197" s="58" t="inlineStr">
        <is>
          <t>Ventas del día</t>
        </is>
      </c>
      <c r="D197" s="59" t="n">
        <v>8070</v>
      </c>
    </row>
    <row r="198">
      <c r="A198" s="57" t="n">
        <v>46100</v>
      </c>
      <c r="B198" s="58" t="inlineStr">
        <is>
          <t>Cobros a clientes</t>
        </is>
      </c>
      <c r="C198" s="58" t="inlineStr">
        <is>
          <t>Pago de Hotel Plaza</t>
        </is>
      </c>
      <c r="D198" s="59" t="n">
        <v>9110</v>
      </c>
    </row>
    <row r="199">
      <c r="A199" s="57" t="n">
        <v>46101</v>
      </c>
      <c r="B199" s="58" t="inlineStr">
        <is>
          <t>Ventas al contado</t>
        </is>
      </c>
      <c r="C199" s="58" t="inlineStr">
        <is>
          <t>Ventas del día</t>
        </is>
      </c>
      <c r="D199" s="59" t="n">
        <v>8220</v>
      </c>
    </row>
    <row r="200">
      <c r="A200" s="57" t="n">
        <v>46101</v>
      </c>
      <c r="B200" s="58" t="inlineStr">
        <is>
          <t>Ventas a crédito</t>
        </is>
      </c>
      <c r="C200" s="58" t="inlineStr">
        <is>
          <t>Factura 1045 · Comercial Andina</t>
        </is>
      </c>
      <c r="D200" s="59" t="n">
        <v>10810</v>
      </c>
    </row>
    <row r="201">
      <c r="A201" s="57" t="n">
        <v>46101</v>
      </c>
      <c r="B201" s="58" t="inlineStr">
        <is>
          <t>Transporte</t>
        </is>
      </c>
      <c r="C201" s="58" t="inlineStr">
        <is>
          <t>Fletes de la semana</t>
        </is>
      </c>
      <c r="D201" s="59" t="n">
        <v>1490</v>
      </c>
    </row>
    <row r="202">
      <c r="A202" s="57" t="n">
        <v>46101</v>
      </c>
      <c r="B202" s="58" t="inlineStr">
        <is>
          <t>Marketing</t>
        </is>
      </c>
      <c r="C202" s="58" t="inlineStr">
        <is>
          <t>Publicidad del mes</t>
        </is>
      </c>
      <c r="D202" s="59" t="n">
        <v>6000</v>
      </c>
    </row>
    <row r="203">
      <c r="A203" s="57" t="n">
        <v>46102</v>
      </c>
      <c r="B203" s="58" t="inlineStr">
        <is>
          <t>Ventas al contado</t>
        </is>
      </c>
      <c r="C203" s="58" t="inlineStr">
        <is>
          <t>Ventas del día</t>
        </is>
      </c>
      <c r="D203" s="59" t="n">
        <v>7110</v>
      </c>
    </row>
    <row r="204">
      <c r="A204" s="57" t="n">
        <v>46102</v>
      </c>
      <c r="B204" s="58" t="inlineStr">
        <is>
          <t>Cobros a clientes</t>
        </is>
      </c>
      <c r="C204" s="58" t="inlineStr">
        <is>
          <t>Pago de Constructora Alto</t>
        </is>
      </c>
      <c r="D204" s="59" t="n">
        <v>8910</v>
      </c>
    </row>
    <row r="205">
      <c r="A205" s="57" t="n">
        <v>46104</v>
      </c>
      <c r="B205" s="58" t="inlineStr">
        <is>
          <t>Ventas al contado</t>
        </is>
      </c>
      <c r="C205" s="58" t="inlineStr">
        <is>
          <t>Ventas del día</t>
        </is>
      </c>
      <c r="D205" s="59" t="n">
        <v>5860</v>
      </c>
    </row>
    <row r="206">
      <c r="A206" s="57" t="n">
        <v>46104</v>
      </c>
      <c r="B206" s="58" t="inlineStr">
        <is>
          <t>Ventas a crédito</t>
        </is>
      </c>
      <c r="C206" s="58" t="inlineStr">
        <is>
          <t>Factura 1046 · Farmacia Vida</t>
        </is>
      </c>
      <c r="D206" s="59" t="n">
        <v>8110</v>
      </c>
    </row>
    <row r="207">
      <c r="A207" s="57" t="n">
        <v>46104</v>
      </c>
      <c r="B207" s="58" t="inlineStr">
        <is>
          <t>Proveedores / mercadería</t>
        </is>
      </c>
      <c r="C207" s="58" t="inlineStr">
        <is>
          <t>Compra semanal de mercadería</t>
        </is>
      </c>
      <c r="D207" s="59" t="n">
        <v>40470</v>
      </c>
    </row>
    <row r="208">
      <c r="A208" s="57" t="n">
        <v>46105</v>
      </c>
      <c r="B208" s="58" t="inlineStr">
        <is>
          <t>Ventas al contado</t>
        </is>
      </c>
      <c r="C208" s="58" t="inlineStr">
        <is>
          <t>Ventas del día</t>
        </is>
      </c>
      <c r="D208" s="59" t="n">
        <v>7890</v>
      </c>
    </row>
    <row r="209">
      <c r="A209" s="57" t="n">
        <v>46105</v>
      </c>
      <c r="B209" s="58" t="inlineStr">
        <is>
          <t>Cobros a clientes</t>
        </is>
      </c>
      <c r="C209" s="58" t="inlineStr">
        <is>
          <t>Pago de Mercado Central</t>
        </is>
      </c>
      <c r="D209" s="59" t="n">
        <v>8830</v>
      </c>
    </row>
    <row r="210">
      <c r="A210" s="57" t="n">
        <v>46105</v>
      </c>
      <c r="B210" s="58" t="inlineStr">
        <is>
          <t>Otros gastos</t>
        </is>
      </c>
      <c r="C210" s="58" t="inlineStr">
        <is>
          <t>Gastos varios</t>
        </is>
      </c>
      <c r="D210" s="59" t="n">
        <v>660</v>
      </c>
    </row>
    <row r="211">
      <c r="A211" s="57" t="n">
        <v>46106</v>
      </c>
      <c r="B211" s="58" t="inlineStr">
        <is>
          <t>Ventas al contado</t>
        </is>
      </c>
      <c r="C211" s="58" t="inlineStr">
        <is>
          <t>Ventas del día</t>
        </is>
      </c>
      <c r="D211" s="59" t="n">
        <v>7510</v>
      </c>
    </row>
    <row r="212">
      <c r="A212" s="57" t="n">
        <v>46106</v>
      </c>
      <c r="B212" s="58" t="inlineStr">
        <is>
          <t>Ventas a crédito</t>
        </is>
      </c>
      <c r="C212" s="58" t="inlineStr">
        <is>
          <t>Factura 1047 · Farmacia Vida</t>
        </is>
      </c>
      <c r="D212" s="59" t="n">
        <v>6720</v>
      </c>
    </row>
    <row r="213">
      <c r="A213" s="57" t="n">
        <v>46106</v>
      </c>
      <c r="B213" s="58" t="inlineStr">
        <is>
          <t>Ventas a crédito</t>
        </is>
      </c>
      <c r="C213" s="58" t="inlineStr">
        <is>
          <t>Factura 1048 · Mercado Central</t>
        </is>
      </c>
      <c r="D213" s="59" t="n">
        <v>4660</v>
      </c>
    </row>
    <row r="214">
      <c r="A214" s="57" t="n">
        <v>46107</v>
      </c>
      <c r="B214" s="58" t="inlineStr">
        <is>
          <t>Ventas al contado</t>
        </is>
      </c>
      <c r="C214" s="58" t="inlineStr">
        <is>
          <t>Ventas del día</t>
        </is>
      </c>
      <c r="D214" s="59" t="n">
        <v>4880</v>
      </c>
    </row>
    <row r="215">
      <c r="A215" s="57" t="n">
        <v>46107</v>
      </c>
      <c r="B215" s="58" t="inlineStr">
        <is>
          <t>Cobros a clientes</t>
        </is>
      </c>
      <c r="C215" s="58" t="inlineStr">
        <is>
          <t>Pago de Comercial Andina</t>
        </is>
      </c>
      <c r="D215" s="59" t="n">
        <v>8480</v>
      </c>
    </row>
    <row r="216">
      <c r="A216" s="57" t="n">
        <v>46108</v>
      </c>
      <c r="B216" s="58" t="inlineStr">
        <is>
          <t>Ventas al contado</t>
        </is>
      </c>
      <c r="C216" s="58" t="inlineStr">
        <is>
          <t>Ventas del día</t>
        </is>
      </c>
      <c r="D216" s="59" t="n">
        <v>6070</v>
      </c>
    </row>
    <row r="217">
      <c r="A217" s="57" t="n">
        <v>46108</v>
      </c>
      <c r="B217" s="58" t="inlineStr">
        <is>
          <t>Ventas a crédito</t>
        </is>
      </c>
      <c r="C217" s="58" t="inlineStr">
        <is>
          <t>Factura 1049 · Constructora Alto</t>
        </is>
      </c>
      <c r="D217" s="59" t="n">
        <v>5510</v>
      </c>
    </row>
    <row r="218">
      <c r="A218" s="57" t="n">
        <v>46108</v>
      </c>
      <c r="B218" s="58" t="inlineStr">
        <is>
          <t>Ventas a crédito</t>
        </is>
      </c>
      <c r="C218" s="58" t="inlineStr">
        <is>
          <t>Factura 1050 · Mercado Central</t>
        </is>
      </c>
      <c r="D218" s="59" t="n">
        <v>9390</v>
      </c>
    </row>
    <row r="219">
      <c r="A219" s="57" t="n">
        <v>46108</v>
      </c>
      <c r="B219" s="58" t="inlineStr">
        <is>
          <t>Transporte</t>
        </is>
      </c>
      <c r="C219" s="58" t="inlineStr">
        <is>
          <t>Fletes de la semana</t>
        </is>
      </c>
      <c r="D219" s="59" t="n">
        <v>2080</v>
      </c>
    </row>
    <row r="220">
      <c r="A220" s="57" t="n">
        <v>46108</v>
      </c>
      <c r="B220" s="58" t="inlineStr">
        <is>
          <t>Otros gastos</t>
        </is>
      </c>
      <c r="C220" s="58" t="inlineStr">
        <is>
          <t>Gastos varios</t>
        </is>
      </c>
      <c r="D220" s="59" t="n">
        <v>590</v>
      </c>
    </row>
    <row r="221">
      <c r="A221" s="57" t="n">
        <v>46109</v>
      </c>
      <c r="B221" s="58" t="inlineStr">
        <is>
          <t>Ventas al contado</t>
        </is>
      </c>
      <c r="C221" s="58" t="inlineStr">
        <is>
          <t>Ventas del día</t>
        </is>
      </c>
      <c r="D221" s="59" t="n">
        <v>4770</v>
      </c>
    </row>
    <row r="222">
      <c r="A222" s="57" t="n">
        <v>46109</v>
      </c>
      <c r="B222" s="58" t="inlineStr">
        <is>
          <t>Cobros a clientes</t>
        </is>
      </c>
      <c r="C222" s="58" t="inlineStr">
        <is>
          <t>Pago de Comercial Andina</t>
        </is>
      </c>
      <c r="D222" s="59" t="n">
        <v>10000</v>
      </c>
    </row>
    <row r="223">
      <c r="A223" s="57" t="n">
        <v>46111</v>
      </c>
      <c r="B223" s="58" t="inlineStr">
        <is>
          <t>Ventas al contado</t>
        </is>
      </c>
      <c r="C223" s="58" t="inlineStr">
        <is>
          <t>Ventas del día</t>
        </is>
      </c>
      <c r="D223" s="59" t="n">
        <v>8790</v>
      </c>
    </row>
    <row r="224">
      <c r="A224" s="57" t="n">
        <v>46111</v>
      </c>
      <c r="B224" s="58" t="inlineStr">
        <is>
          <t>Ventas a crédito</t>
        </is>
      </c>
      <c r="C224" s="58" t="inlineStr">
        <is>
          <t>Factura 1051 · Restaurante El Patio</t>
        </is>
      </c>
      <c r="D224" s="59" t="n">
        <v>5100</v>
      </c>
    </row>
    <row r="225">
      <c r="A225" s="57" t="n">
        <v>46111</v>
      </c>
      <c r="B225" s="58" t="inlineStr">
        <is>
          <t>Ventas a crédito</t>
        </is>
      </c>
      <c r="C225" s="58" t="inlineStr">
        <is>
          <t>Factura 1052 · Constructora Alto</t>
        </is>
      </c>
      <c r="D225" s="59" t="n">
        <v>4650</v>
      </c>
    </row>
    <row r="226">
      <c r="A226" s="57" t="n">
        <v>46111</v>
      </c>
      <c r="B226" s="58" t="inlineStr">
        <is>
          <t>Proveedores / mercadería</t>
        </is>
      </c>
      <c r="C226" s="58" t="inlineStr">
        <is>
          <t>Compra semanal de mercadería</t>
        </is>
      </c>
      <c r="D226" s="59" t="n">
        <v>38430</v>
      </c>
    </row>
    <row r="227">
      <c r="A227" s="57" t="n">
        <v>46112</v>
      </c>
      <c r="B227" s="58" t="inlineStr">
        <is>
          <t>Ventas al contado</t>
        </is>
      </c>
      <c r="C227" s="58" t="inlineStr">
        <is>
          <t>Ventas del día</t>
        </is>
      </c>
      <c r="D227" s="59" t="n">
        <v>8120</v>
      </c>
    </row>
    <row r="228">
      <c r="A228" s="57" t="n">
        <v>46112</v>
      </c>
      <c r="B228" s="58" t="inlineStr">
        <is>
          <t>Cobros a clientes</t>
        </is>
      </c>
      <c r="C228" s="58" t="inlineStr">
        <is>
          <t>Pago de Distribuidora Sol</t>
        </is>
      </c>
      <c r="D228" s="59" t="n">
        <v>5610</v>
      </c>
    </row>
    <row r="229">
      <c r="A229" s="57" t="n">
        <v>46112</v>
      </c>
      <c r="B229" s="58" t="inlineStr">
        <is>
          <t>Sueldos y cargas sociales</t>
        </is>
      </c>
      <c r="C229" s="58" t="inlineStr">
        <is>
          <t>Sueldos del mes</t>
        </is>
      </c>
      <c r="D229" s="59" t="n">
        <v>85000</v>
      </c>
    </row>
    <row r="230">
      <c r="A230" s="57" t="n">
        <v>46113</v>
      </c>
      <c r="B230" s="58" t="inlineStr">
        <is>
          <t>Ventas al contado</t>
        </is>
      </c>
      <c r="C230" s="58" t="inlineStr">
        <is>
          <t>Ventas del día</t>
        </is>
      </c>
      <c r="D230" s="59" t="n">
        <v>8100</v>
      </c>
    </row>
    <row r="231">
      <c r="A231" s="57" t="n">
        <v>46113</v>
      </c>
      <c r="B231" s="58" t="inlineStr">
        <is>
          <t>Ventas a crédito</t>
        </is>
      </c>
      <c r="C231" s="58" t="inlineStr">
        <is>
          <t>Factura 1053 · Hotel Plaza</t>
        </is>
      </c>
      <c r="D231" s="59" t="n">
        <v>6990</v>
      </c>
    </row>
    <row r="232">
      <c r="A232" s="57" t="n">
        <v>46114</v>
      </c>
      <c r="B232" s="58" t="inlineStr">
        <is>
          <t>Ventas al contado</t>
        </is>
      </c>
      <c r="C232" s="58" t="inlineStr">
        <is>
          <t>Ventas del día</t>
        </is>
      </c>
      <c r="D232" s="59" t="n">
        <v>8340</v>
      </c>
    </row>
    <row r="233">
      <c r="A233" s="57" t="n">
        <v>46114</v>
      </c>
      <c r="B233" s="58" t="inlineStr">
        <is>
          <t>Cobros a clientes</t>
        </is>
      </c>
      <c r="C233" s="58" t="inlineStr">
        <is>
          <t>Pago de Farmacia Vida</t>
        </is>
      </c>
      <c r="D233" s="59" t="n">
        <v>7000</v>
      </c>
    </row>
    <row r="234">
      <c r="A234" s="57" t="n">
        <v>46115</v>
      </c>
      <c r="B234" s="58" t="inlineStr">
        <is>
          <t>Ventas al contado</t>
        </is>
      </c>
      <c r="C234" s="58" t="inlineStr">
        <is>
          <t>Ventas del día</t>
        </is>
      </c>
      <c r="D234" s="59" t="n">
        <v>8800</v>
      </c>
    </row>
    <row r="235">
      <c r="A235" s="57" t="n">
        <v>46115</v>
      </c>
      <c r="B235" s="58" t="inlineStr">
        <is>
          <t>Ventas a crédito</t>
        </is>
      </c>
      <c r="C235" s="58" t="inlineStr">
        <is>
          <t>Factura 1054 · Mercado Central</t>
        </is>
      </c>
      <c r="D235" s="59" t="n">
        <v>6510</v>
      </c>
    </row>
    <row r="236">
      <c r="A236" s="57" t="n">
        <v>46115</v>
      </c>
      <c r="B236" s="58" t="inlineStr">
        <is>
          <t>Transporte</t>
        </is>
      </c>
      <c r="C236" s="58" t="inlineStr">
        <is>
          <t>Fletes de la semana</t>
        </is>
      </c>
      <c r="D236" s="59" t="n">
        <v>1730</v>
      </c>
    </row>
    <row r="237">
      <c r="A237" s="57" t="n">
        <v>46115</v>
      </c>
      <c r="B237" s="58" t="inlineStr">
        <is>
          <t>Otros gastos</t>
        </is>
      </c>
      <c r="C237" s="58" t="inlineStr">
        <is>
          <t>Gastos varios</t>
        </is>
      </c>
      <c r="D237" s="59" t="n">
        <v>310</v>
      </c>
    </row>
    <row r="238">
      <c r="A238" s="57" t="n">
        <v>46115</v>
      </c>
      <c r="B238" s="58" t="inlineStr">
        <is>
          <t>Otros ingresos</t>
        </is>
      </c>
      <c r="C238" s="58" t="inlineStr">
        <is>
          <t>Venta de material en desuso</t>
        </is>
      </c>
      <c r="D238" s="59" t="n">
        <v>1540</v>
      </c>
    </row>
    <row r="239">
      <c r="A239" s="57" t="n">
        <v>46116</v>
      </c>
      <c r="B239" s="58" t="inlineStr">
        <is>
          <t>Ventas al contado</t>
        </is>
      </c>
      <c r="C239" s="58" t="inlineStr">
        <is>
          <t>Ventas del día</t>
        </is>
      </c>
      <c r="D239" s="59" t="n">
        <v>7860</v>
      </c>
    </row>
    <row r="240">
      <c r="A240" s="57" t="n">
        <v>46116</v>
      </c>
      <c r="B240" s="58" t="inlineStr">
        <is>
          <t>Cobros a clientes</t>
        </is>
      </c>
      <c r="C240" s="58" t="inlineStr">
        <is>
          <t>Pago de Farmacia Vida</t>
        </is>
      </c>
      <c r="D240" s="59" t="n">
        <v>5520</v>
      </c>
    </row>
    <row r="241">
      <c r="A241" s="57" t="n">
        <v>46117</v>
      </c>
      <c r="B241" s="58" t="inlineStr">
        <is>
          <t>Alquiler</t>
        </is>
      </c>
      <c r="C241" s="58" t="inlineStr">
        <is>
          <t>Alquiler del local</t>
        </is>
      </c>
      <c r="D241" s="59" t="n">
        <v>12000</v>
      </c>
    </row>
    <row r="242">
      <c r="A242" s="57" t="n">
        <v>46118</v>
      </c>
      <c r="B242" s="58" t="inlineStr">
        <is>
          <t>Ventas al contado</t>
        </is>
      </c>
      <c r="C242" s="58" t="inlineStr">
        <is>
          <t>Ventas del día</t>
        </is>
      </c>
      <c r="D242" s="59" t="n">
        <v>8080</v>
      </c>
    </row>
    <row r="243">
      <c r="A243" s="57" t="n">
        <v>46118</v>
      </c>
      <c r="B243" s="58" t="inlineStr">
        <is>
          <t>Ventas a crédito</t>
        </is>
      </c>
      <c r="C243" s="58" t="inlineStr">
        <is>
          <t>Factura 1055 · Hotel Plaza</t>
        </is>
      </c>
      <c r="D243" s="59" t="n">
        <v>6750</v>
      </c>
    </row>
    <row r="244">
      <c r="A244" s="57" t="n">
        <v>46118</v>
      </c>
      <c r="B244" s="58" t="inlineStr">
        <is>
          <t>Proveedores / mercadería</t>
        </is>
      </c>
      <c r="C244" s="58" t="inlineStr">
        <is>
          <t>Compra semanal de mercadería</t>
        </is>
      </c>
      <c r="D244" s="59" t="n">
        <v>36740</v>
      </c>
    </row>
    <row r="245">
      <c r="A245" s="57" t="n">
        <v>46119</v>
      </c>
      <c r="B245" s="58" t="inlineStr">
        <is>
          <t>Ventas al contado</t>
        </is>
      </c>
      <c r="C245" s="58" t="inlineStr">
        <is>
          <t>Ventas del día</t>
        </is>
      </c>
      <c r="D245" s="59" t="n">
        <v>9130</v>
      </c>
    </row>
    <row r="246">
      <c r="A246" s="57" t="n">
        <v>46119</v>
      </c>
      <c r="B246" s="58" t="inlineStr">
        <is>
          <t>Cobros a clientes</t>
        </is>
      </c>
      <c r="C246" s="58" t="inlineStr">
        <is>
          <t>Pago de Hotel Plaza</t>
        </is>
      </c>
      <c r="D246" s="59" t="n">
        <v>9060</v>
      </c>
    </row>
    <row r="247">
      <c r="A247" s="57" t="n">
        <v>46120</v>
      </c>
      <c r="B247" s="58" t="inlineStr">
        <is>
          <t>Ventas al contado</t>
        </is>
      </c>
      <c r="C247" s="58" t="inlineStr">
        <is>
          <t>Ventas del día</t>
        </is>
      </c>
      <c r="D247" s="59" t="n">
        <v>6870</v>
      </c>
    </row>
    <row r="248">
      <c r="A248" s="57" t="n">
        <v>46120</v>
      </c>
      <c r="B248" s="58" t="inlineStr">
        <is>
          <t>Ventas a crédito</t>
        </is>
      </c>
      <c r="C248" s="58" t="inlineStr">
        <is>
          <t>Factura 1056 · Farmacia Vida</t>
        </is>
      </c>
      <c r="D248" s="59" t="n">
        <v>5780</v>
      </c>
    </row>
    <row r="249">
      <c r="A249" s="57" t="n">
        <v>46121</v>
      </c>
      <c r="B249" s="58" t="inlineStr">
        <is>
          <t>Ventas al contado</t>
        </is>
      </c>
      <c r="C249" s="58" t="inlineStr">
        <is>
          <t>Ventas del día</t>
        </is>
      </c>
      <c r="D249" s="59" t="n">
        <v>9480</v>
      </c>
    </row>
    <row r="250">
      <c r="A250" s="57" t="n">
        <v>46121</v>
      </c>
      <c r="B250" s="58" t="inlineStr">
        <is>
          <t>Cobros a clientes</t>
        </is>
      </c>
      <c r="C250" s="58" t="inlineStr">
        <is>
          <t>Pago de Comercial Andina</t>
        </is>
      </c>
      <c r="D250" s="59" t="n">
        <v>11880</v>
      </c>
    </row>
    <row r="251">
      <c r="A251" s="57" t="n">
        <v>46122</v>
      </c>
      <c r="B251" s="58" t="inlineStr">
        <is>
          <t>Ventas al contado</t>
        </is>
      </c>
      <c r="C251" s="58" t="inlineStr">
        <is>
          <t>Ventas del día</t>
        </is>
      </c>
      <c r="D251" s="59" t="n">
        <v>9590</v>
      </c>
    </row>
    <row r="252">
      <c r="A252" s="57" t="n">
        <v>46122</v>
      </c>
      <c r="B252" s="58" t="inlineStr">
        <is>
          <t>Ventas a crédito</t>
        </is>
      </c>
      <c r="C252" s="58" t="inlineStr">
        <is>
          <t>Factura 1057 · Hotel Plaza</t>
        </is>
      </c>
      <c r="D252" s="59" t="n">
        <v>7420</v>
      </c>
    </row>
    <row r="253">
      <c r="A253" s="57" t="n">
        <v>46122</v>
      </c>
      <c r="B253" s="58" t="inlineStr">
        <is>
          <t>Ventas a crédito</t>
        </is>
      </c>
      <c r="C253" s="58" t="inlineStr">
        <is>
          <t>Factura 1058 · Mercado Central</t>
        </is>
      </c>
      <c r="D253" s="59" t="n">
        <v>5130</v>
      </c>
    </row>
    <row r="254">
      <c r="A254" s="57" t="n">
        <v>46122</v>
      </c>
      <c r="B254" s="58" t="inlineStr">
        <is>
          <t>Servicios básicos</t>
        </is>
      </c>
      <c r="C254" s="58" t="inlineStr">
        <is>
          <t>Luz, agua, internet</t>
        </is>
      </c>
      <c r="D254" s="59" t="n">
        <v>4550</v>
      </c>
    </row>
    <row r="255">
      <c r="A255" s="57" t="n">
        <v>46122</v>
      </c>
      <c r="B255" s="58" t="inlineStr">
        <is>
          <t>Transporte</t>
        </is>
      </c>
      <c r="C255" s="58" t="inlineStr">
        <is>
          <t>Fletes de la semana</t>
        </is>
      </c>
      <c r="D255" s="59" t="n">
        <v>2170</v>
      </c>
    </row>
    <row r="256">
      <c r="A256" s="57" t="n">
        <v>46122</v>
      </c>
      <c r="B256" s="58" t="inlineStr">
        <is>
          <t>Otros gastos</t>
        </is>
      </c>
      <c r="C256" s="58" t="inlineStr">
        <is>
          <t>Gastos varios</t>
        </is>
      </c>
      <c r="D256" s="59" t="n">
        <v>510</v>
      </c>
    </row>
    <row r="257">
      <c r="A257" s="57" t="n">
        <v>46123</v>
      </c>
      <c r="B257" s="58" t="inlineStr">
        <is>
          <t>Ventas al contado</t>
        </is>
      </c>
      <c r="C257" s="58" t="inlineStr">
        <is>
          <t>Ventas del día</t>
        </is>
      </c>
      <c r="D257" s="59" t="n">
        <v>7870</v>
      </c>
    </row>
    <row r="258">
      <c r="A258" s="57" t="n">
        <v>46123</v>
      </c>
      <c r="B258" s="58" t="inlineStr">
        <is>
          <t>Cobros a clientes</t>
        </is>
      </c>
      <c r="C258" s="58" t="inlineStr">
        <is>
          <t>Pago de Distribuidora Sol</t>
        </is>
      </c>
      <c r="D258" s="59" t="n">
        <v>9900</v>
      </c>
    </row>
    <row r="259">
      <c r="A259" s="57" t="n">
        <v>46125</v>
      </c>
      <c r="B259" s="58" t="inlineStr">
        <is>
          <t>Ventas al contado</t>
        </is>
      </c>
      <c r="C259" s="58" t="inlineStr">
        <is>
          <t>Ventas del día</t>
        </is>
      </c>
      <c r="D259" s="59" t="n">
        <v>6430</v>
      </c>
    </row>
    <row r="260">
      <c r="A260" s="57" t="n">
        <v>46125</v>
      </c>
      <c r="B260" s="58" t="inlineStr">
        <is>
          <t>Ventas a crédito</t>
        </is>
      </c>
      <c r="C260" s="58" t="inlineStr">
        <is>
          <t>Factura 1059 · Mercado Central</t>
        </is>
      </c>
      <c r="D260" s="59" t="n">
        <v>9000</v>
      </c>
    </row>
    <row r="261">
      <c r="A261" s="57" t="n">
        <v>46125</v>
      </c>
      <c r="B261" s="58" t="inlineStr">
        <is>
          <t>Ventas a crédito</t>
        </is>
      </c>
      <c r="C261" s="58" t="inlineStr">
        <is>
          <t>Factura 1060 · Restaurante El Patio</t>
        </is>
      </c>
      <c r="D261" s="59" t="n">
        <v>3210</v>
      </c>
    </row>
    <row r="262">
      <c r="A262" s="57" t="n">
        <v>46125</v>
      </c>
      <c r="B262" s="58" t="inlineStr">
        <is>
          <t>Proveedores / mercadería</t>
        </is>
      </c>
      <c r="C262" s="58" t="inlineStr">
        <is>
          <t>Compra semanal de mercadería</t>
        </is>
      </c>
      <c r="D262" s="59" t="n">
        <v>38390</v>
      </c>
    </row>
    <row r="263">
      <c r="A263" s="57" t="n">
        <v>46126</v>
      </c>
      <c r="B263" s="58" t="inlineStr">
        <is>
          <t>Ventas al contado</t>
        </is>
      </c>
      <c r="C263" s="58" t="inlineStr">
        <is>
          <t>Ventas del día</t>
        </is>
      </c>
      <c r="D263" s="59" t="n">
        <v>8440</v>
      </c>
    </row>
    <row r="264">
      <c r="A264" s="57" t="n">
        <v>46126</v>
      </c>
      <c r="B264" s="58" t="inlineStr">
        <is>
          <t>Cobros a clientes</t>
        </is>
      </c>
      <c r="C264" s="58" t="inlineStr">
        <is>
          <t>Pago de Hotel Plaza</t>
        </is>
      </c>
      <c r="D264" s="59" t="n">
        <v>8690</v>
      </c>
    </row>
    <row r="265">
      <c r="A265" s="57" t="n">
        <v>46126</v>
      </c>
      <c r="B265" s="58" t="inlineStr">
        <is>
          <t>Otros gastos</t>
        </is>
      </c>
      <c r="C265" s="58" t="inlineStr">
        <is>
          <t>Gastos varios</t>
        </is>
      </c>
      <c r="D265" s="59" t="n">
        <v>170</v>
      </c>
    </row>
    <row r="266">
      <c r="A266" s="57" t="n">
        <v>46127</v>
      </c>
      <c r="B266" s="58" t="inlineStr">
        <is>
          <t>Ventas al contado</t>
        </is>
      </c>
      <c r="C266" s="58" t="inlineStr">
        <is>
          <t>Ventas del día</t>
        </is>
      </c>
      <c r="D266" s="59" t="n">
        <v>8690</v>
      </c>
    </row>
    <row r="267">
      <c r="A267" s="57" t="n">
        <v>46127</v>
      </c>
      <c r="B267" s="58" t="inlineStr">
        <is>
          <t>Ventas a crédito</t>
        </is>
      </c>
      <c r="C267" s="58" t="inlineStr">
        <is>
          <t>Factura 1061 · Comercial Andina</t>
        </is>
      </c>
      <c r="D267" s="59" t="n">
        <v>9440</v>
      </c>
    </row>
    <row r="268">
      <c r="A268" s="57" t="n">
        <v>46127</v>
      </c>
      <c r="B268" s="58" t="inlineStr">
        <is>
          <t>Impuestos</t>
        </is>
      </c>
      <c r="C268" s="58" t="inlineStr">
        <is>
          <t>Impuestos del mes</t>
        </is>
      </c>
      <c r="D268" s="59" t="n">
        <v>20100</v>
      </c>
    </row>
    <row r="269">
      <c r="A269" s="57" t="n">
        <v>46128</v>
      </c>
      <c r="B269" s="58" t="inlineStr">
        <is>
          <t>Ventas al contado</t>
        </is>
      </c>
      <c r="C269" s="58" t="inlineStr">
        <is>
          <t>Ventas del día</t>
        </is>
      </c>
      <c r="D269" s="59" t="n">
        <v>7650</v>
      </c>
    </row>
    <row r="270">
      <c r="A270" s="57" t="n">
        <v>46128</v>
      </c>
      <c r="B270" s="58" t="inlineStr">
        <is>
          <t>Cobros a clientes</t>
        </is>
      </c>
      <c r="C270" s="58" t="inlineStr">
        <is>
          <t>Pago de Hotel Plaza</t>
        </is>
      </c>
      <c r="D270" s="59" t="n">
        <v>10050</v>
      </c>
    </row>
    <row r="271">
      <c r="A271" s="57" t="n">
        <v>46129</v>
      </c>
      <c r="B271" s="58" t="inlineStr">
        <is>
          <t>Ventas al contado</t>
        </is>
      </c>
      <c r="C271" s="58" t="inlineStr">
        <is>
          <t>Ventas del día</t>
        </is>
      </c>
      <c r="D271" s="59" t="n">
        <v>9490</v>
      </c>
    </row>
    <row r="272">
      <c r="A272" s="57" t="n">
        <v>46129</v>
      </c>
      <c r="B272" s="58" t="inlineStr">
        <is>
          <t>Ventas a crédito</t>
        </is>
      </c>
      <c r="C272" s="58" t="inlineStr">
        <is>
          <t>Factura 1062 · Restaurante El Patio</t>
        </is>
      </c>
      <c r="D272" s="59" t="n">
        <v>6870</v>
      </c>
    </row>
    <row r="273">
      <c r="A273" s="57" t="n">
        <v>46129</v>
      </c>
      <c r="B273" s="58" t="inlineStr">
        <is>
          <t>Ventas a crédito</t>
        </is>
      </c>
      <c r="C273" s="58" t="inlineStr">
        <is>
          <t>Factura 1063 · Distribuidora Sol</t>
        </is>
      </c>
      <c r="D273" s="59" t="n">
        <v>7830</v>
      </c>
    </row>
    <row r="274">
      <c r="A274" s="57" t="n">
        <v>46129</v>
      </c>
      <c r="B274" s="58" t="inlineStr">
        <is>
          <t>Transporte</t>
        </is>
      </c>
      <c r="C274" s="58" t="inlineStr">
        <is>
          <t>Fletes de la semana</t>
        </is>
      </c>
      <c r="D274" s="59" t="n">
        <v>2140</v>
      </c>
    </row>
    <row r="275">
      <c r="A275" s="57" t="n">
        <v>46130</v>
      </c>
      <c r="B275" s="58" t="inlineStr">
        <is>
          <t>Ventas al contado</t>
        </is>
      </c>
      <c r="C275" s="58" t="inlineStr">
        <is>
          <t>Ventas del día</t>
        </is>
      </c>
      <c r="D275" s="59" t="n">
        <v>6550</v>
      </c>
    </row>
    <row r="276">
      <c r="A276" s="57" t="n">
        <v>46130</v>
      </c>
      <c r="B276" s="58" t="inlineStr">
        <is>
          <t>Cobros a clientes</t>
        </is>
      </c>
      <c r="C276" s="58" t="inlineStr">
        <is>
          <t>Pago de Comercial Andina</t>
        </is>
      </c>
      <c r="D276" s="59" t="n">
        <v>8940</v>
      </c>
    </row>
    <row r="277">
      <c r="A277" s="57" t="n">
        <v>46132</v>
      </c>
      <c r="B277" s="58" t="inlineStr">
        <is>
          <t>Ventas al contado</t>
        </is>
      </c>
      <c r="C277" s="58" t="inlineStr">
        <is>
          <t>Ventas del día</t>
        </is>
      </c>
      <c r="D277" s="59" t="n">
        <v>10220</v>
      </c>
    </row>
    <row r="278">
      <c r="A278" s="57" t="n">
        <v>46132</v>
      </c>
      <c r="B278" s="58" t="inlineStr">
        <is>
          <t>Ventas a crédito</t>
        </is>
      </c>
      <c r="C278" s="58" t="inlineStr">
        <is>
          <t>Factura 1064 · Distribuidora Sol</t>
        </is>
      </c>
      <c r="D278" s="59" t="n">
        <v>6250</v>
      </c>
    </row>
    <row r="279">
      <c r="A279" s="57" t="n">
        <v>46132</v>
      </c>
      <c r="B279" s="58" t="inlineStr">
        <is>
          <t>Proveedores / mercadería</t>
        </is>
      </c>
      <c r="C279" s="58" t="inlineStr">
        <is>
          <t>Compra semanal de mercadería</t>
        </is>
      </c>
      <c r="D279" s="59" t="n">
        <v>37260</v>
      </c>
    </row>
    <row r="280">
      <c r="A280" s="57" t="n">
        <v>46132</v>
      </c>
      <c r="B280" s="58" t="inlineStr">
        <is>
          <t>Marketing</t>
        </is>
      </c>
      <c r="C280" s="58" t="inlineStr">
        <is>
          <t>Publicidad del mes</t>
        </is>
      </c>
      <c r="D280" s="59" t="n">
        <v>6000</v>
      </c>
    </row>
    <row r="281">
      <c r="A281" s="57" t="n">
        <v>46133</v>
      </c>
      <c r="B281" s="58" t="inlineStr">
        <is>
          <t>Ventas al contado</t>
        </is>
      </c>
      <c r="C281" s="58" t="inlineStr">
        <is>
          <t>Ventas del día</t>
        </is>
      </c>
      <c r="D281" s="59" t="n">
        <v>6990</v>
      </c>
    </row>
    <row r="282">
      <c r="A282" s="57" t="n">
        <v>46133</v>
      </c>
      <c r="B282" s="58" t="inlineStr">
        <is>
          <t>Cobros a clientes</t>
        </is>
      </c>
      <c r="C282" s="58" t="inlineStr">
        <is>
          <t>Pago de Farmacia Vida</t>
        </is>
      </c>
      <c r="D282" s="59" t="n">
        <v>10340</v>
      </c>
    </row>
    <row r="283">
      <c r="A283" s="57" t="n">
        <v>46133</v>
      </c>
      <c r="B283" s="58" t="inlineStr">
        <is>
          <t>Otros gastos</t>
        </is>
      </c>
      <c r="C283" s="58" t="inlineStr">
        <is>
          <t>Gastos varios</t>
        </is>
      </c>
      <c r="D283" s="59" t="n">
        <v>680</v>
      </c>
    </row>
    <row r="284">
      <c r="A284" s="57" t="n">
        <v>46134</v>
      </c>
      <c r="B284" s="58" t="inlineStr">
        <is>
          <t>Ventas al contado</t>
        </is>
      </c>
      <c r="C284" s="58" t="inlineStr">
        <is>
          <t>Ventas del día</t>
        </is>
      </c>
      <c r="D284" s="59" t="n">
        <v>6860</v>
      </c>
    </row>
    <row r="285">
      <c r="A285" s="57" t="n">
        <v>46134</v>
      </c>
      <c r="B285" s="58" t="inlineStr">
        <is>
          <t>Ventas a crédito</t>
        </is>
      </c>
      <c r="C285" s="58" t="inlineStr">
        <is>
          <t>Factura 1065 · Comercial Andina</t>
        </is>
      </c>
      <c r="D285" s="59" t="n">
        <v>7980</v>
      </c>
    </row>
    <row r="286">
      <c r="A286" s="57" t="n">
        <v>46135</v>
      </c>
      <c r="B286" s="58" t="inlineStr">
        <is>
          <t>Ventas al contado</t>
        </is>
      </c>
      <c r="C286" s="58" t="inlineStr">
        <is>
          <t>Ventas del día</t>
        </is>
      </c>
      <c r="D286" s="59" t="n">
        <v>7180</v>
      </c>
    </row>
    <row r="287">
      <c r="A287" s="57" t="n">
        <v>46135</v>
      </c>
      <c r="B287" s="58" t="inlineStr">
        <is>
          <t>Cobros a clientes</t>
        </is>
      </c>
      <c r="C287" s="58" t="inlineStr">
        <is>
          <t>Pago de Restaurante El Patio</t>
        </is>
      </c>
      <c r="D287" s="59" t="n">
        <v>8190</v>
      </c>
    </row>
    <row r="288">
      <c r="A288" s="57" t="n">
        <v>46136</v>
      </c>
      <c r="B288" s="58" t="inlineStr">
        <is>
          <t>Ventas al contado</t>
        </is>
      </c>
      <c r="C288" s="58" t="inlineStr">
        <is>
          <t>Ventas del día</t>
        </is>
      </c>
      <c r="D288" s="59" t="n">
        <v>7890</v>
      </c>
    </row>
    <row r="289">
      <c r="A289" s="57" t="n">
        <v>46136</v>
      </c>
      <c r="B289" s="58" t="inlineStr">
        <is>
          <t>Ventas a crédito</t>
        </is>
      </c>
      <c r="C289" s="58" t="inlineStr">
        <is>
          <t>Factura 1066 · Restaurante El Patio</t>
        </is>
      </c>
      <c r="D289" s="59" t="n">
        <v>8400</v>
      </c>
    </row>
    <row r="290">
      <c r="A290" s="57" t="n">
        <v>46136</v>
      </c>
      <c r="B290" s="58" t="inlineStr">
        <is>
          <t>Transporte</t>
        </is>
      </c>
      <c r="C290" s="58" t="inlineStr">
        <is>
          <t>Fletes de la semana</t>
        </is>
      </c>
      <c r="D290" s="59" t="n">
        <v>2050</v>
      </c>
    </row>
    <row r="291">
      <c r="A291" s="57" t="n">
        <v>46136</v>
      </c>
      <c r="B291" s="58" t="inlineStr">
        <is>
          <t>Otros gastos</t>
        </is>
      </c>
      <c r="C291" s="58" t="inlineStr">
        <is>
          <t>Gastos varios</t>
        </is>
      </c>
      <c r="D291" s="59" t="n">
        <v>280</v>
      </c>
    </row>
    <row r="292">
      <c r="A292" s="57" t="n">
        <v>46137</v>
      </c>
      <c r="B292" s="58" t="inlineStr">
        <is>
          <t>Ventas al contado</t>
        </is>
      </c>
      <c r="C292" s="58" t="inlineStr">
        <is>
          <t>Ventas del día</t>
        </is>
      </c>
      <c r="D292" s="59" t="n">
        <v>8800</v>
      </c>
    </row>
    <row r="293">
      <c r="A293" s="57" t="n">
        <v>46137</v>
      </c>
      <c r="B293" s="58" t="inlineStr">
        <is>
          <t>Cobros a clientes</t>
        </is>
      </c>
      <c r="C293" s="58" t="inlineStr">
        <is>
          <t>Pago de Constructora Alto</t>
        </is>
      </c>
      <c r="D293" s="59" t="n">
        <v>8670</v>
      </c>
    </row>
    <row r="294">
      <c r="A294" s="57" t="n">
        <v>46139</v>
      </c>
      <c r="B294" s="58" t="inlineStr">
        <is>
          <t>Ventas al contado</t>
        </is>
      </c>
      <c r="C294" s="58" t="inlineStr">
        <is>
          <t>Ventas del día</t>
        </is>
      </c>
      <c r="D294" s="59" t="n">
        <v>6670</v>
      </c>
    </row>
    <row r="295">
      <c r="A295" s="57" t="n">
        <v>46139</v>
      </c>
      <c r="B295" s="58" t="inlineStr">
        <is>
          <t>Ventas a crédito</t>
        </is>
      </c>
      <c r="C295" s="58" t="inlineStr">
        <is>
          <t>Factura 1067 · Comercial Andina</t>
        </is>
      </c>
      <c r="D295" s="59" t="n">
        <v>5470</v>
      </c>
    </row>
    <row r="296">
      <c r="A296" s="57" t="n">
        <v>46139</v>
      </c>
      <c r="B296" s="58" t="inlineStr">
        <is>
          <t>Proveedores / mercadería</t>
        </is>
      </c>
      <c r="C296" s="58" t="inlineStr">
        <is>
          <t>Compra semanal de mercadería</t>
        </is>
      </c>
      <c r="D296" s="59" t="n">
        <v>34650</v>
      </c>
    </row>
    <row r="297">
      <c r="A297" s="57" t="n">
        <v>46140</v>
      </c>
      <c r="B297" s="58" t="inlineStr">
        <is>
          <t>Ventas al contado</t>
        </is>
      </c>
      <c r="C297" s="58" t="inlineStr">
        <is>
          <t>Ventas del día</t>
        </is>
      </c>
      <c r="D297" s="59" t="n">
        <v>8550</v>
      </c>
    </row>
    <row r="298">
      <c r="A298" s="57" t="n">
        <v>46140</v>
      </c>
      <c r="B298" s="58" t="inlineStr">
        <is>
          <t>Cobros a clientes</t>
        </is>
      </c>
      <c r="C298" s="58" t="inlineStr">
        <is>
          <t>Pago de Comercial Andina</t>
        </is>
      </c>
      <c r="D298" s="59" t="n">
        <v>9150</v>
      </c>
    </row>
    <row r="299">
      <c r="A299" s="57" t="n">
        <v>46141</v>
      </c>
      <c r="B299" s="58" t="inlineStr">
        <is>
          <t>Ventas al contado</t>
        </is>
      </c>
      <c r="C299" s="58" t="inlineStr">
        <is>
          <t>Ventas del día</t>
        </is>
      </c>
      <c r="D299" s="59" t="n">
        <v>6870</v>
      </c>
    </row>
    <row r="300">
      <c r="A300" s="57" t="n">
        <v>46141</v>
      </c>
      <c r="B300" s="58" t="inlineStr">
        <is>
          <t>Ventas a crédito</t>
        </is>
      </c>
      <c r="C300" s="58" t="inlineStr">
        <is>
          <t>Factura 1068 · Hotel Plaza</t>
        </is>
      </c>
      <c r="D300" s="59" t="n">
        <v>6280</v>
      </c>
    </row>
    <row r="301">
      <c r="A301" s="57" t="n">
        <v>46141</v>
      </c>
      <c r="B301" s="58" t="inlineStr">
        <is>
          <t>Ventas a crédito</t>
        </is>
      </c>
      <c r="C301" s="58" t="inlineStr">
        <is>
          <t>Factura 1069 · Comercial Andina</t>
        </is>
      </c>
      <c r="D301" s="59" t="n">
        <v>4890</v>
      </c>
    </row>
    <row r="302">
      <c r="A302" s="57" t="n">
        <v>46142</v>
      </c>
      <c r="B302" s="58" t="inlineStr">
        <is>
          <t>Ventas al contado</t>
        </is>
      </c>
      <c r="C302" s="58" t="inlineStr">
        <is>
          <t>Ventas del día</t>
        </is>
      </c>
      <c r="D302" s="59" t="n">
        <v>8400</v>
      </c>
    </row>
    <row r="303">
      <c r="A303" s="57" t="n">
        <v>46142</v>
      </c>
      <c r="B303" s="58" t="inlineStr">
        <is>
          <t>Cobros a clientes</t>
        </is>
      </c>
      <c r="C303" s="58" t="inlineStr">
        <is>
          <t>Pago de Restaurante El Patio</t>
        </is>
      </c>
      <c r="D303" s="59" t="n">
        <v>8990</v>
      </c>
    </row>
    <row r="304">
      <c r="A304" s="57" t="n">
        <v>46142</v>
      </c>
      <c r="B304" s="58" t="inlineStr">
        <is>
          <t>Sueldos y cargas sociales</t>
        </is>
      </c>
      <c r="C304" s="58" t="inlineStr">
        <is>
          <t>Sueldos del mes</t>
        </is>
      </c>
      <c r="D304" s="59" t="n">
        <v>85000</v>
      </c>
    </row>
    <row r="305">
      <c r="A305" s="57" t="n">
        <v>46143</v>
      </c>
      <c r="B305" s="58" t="inlineStr">
        <is>
          <t>Ventas al contado</t>
        </is>
      </c>
      <c r="C305" s="58" t="inlineStr">
        <is>
          <t>Ventas del día</t>
        </is>
      </c>
      <c r="D305" s="59" t="n">
        <v>8410</v>
      </c>
    </row>
    <row r="306">
      <c r="A306" s="57" t="n">
        <v>46143</v>
      </c>
      <c r="B306" s="58" t="inlineStr">
        <is>
          <t>Ventas a crédito</t>
        </is>
      </c>
      <c r="C306" s="58" t="inlineStr">
        <is>
          <t>Factura 1070 · Constructora Alto</t>
        </is>
      </c>
      <c r="D306" s="59" t="n">
        <v>5200</v>
      </c>
    </row>
    <row r="307">
      <c r="A307" s="57" t="n">
        <v>46143</v>
      </c>
      <c r="B307" s="58" t="inlineStr">
        <is>
          <t>Transporte</t>
        </is>
      </c>
      <c r="C307" s="58" t="inlineStr">
        <is>
          <t>Fletes de la semana</t>
        </is>
      </c>
      <c r="D307" s="59" t="n">
        <v>1950</v>
      </c>
    </row>
    <row r="308">
      <c r="A308" s="57" t="n">
        <v>46144</v>
      </c>
      <c r="B308" s="58" t="inlineStr">
        <is>
          <t>Ventas al contado</t>
        </is>
      </c>
      <c r="C308" s="58" t="inlineStr">
        <is>
          <t>Ventas del día</t>
        </is>
      </c>
      <c r="D308" s="59" t="n">
        <v>7190</v>
      </c>
    </row>
    <row r="309">
      <c r="A309" s="57" t="n">
        <v>46144</v>
      </c>
      <c r="B309" s="58" t="inlineStr">
        <is>
          <t>Cobros a clientes</t>
        </is>
      </c>
      <c r="C309" s="58" t="inlineStr">
        <is>
          <t>Pago de Restaurante El Patio</t>
        </is>
      </c>
      <c r="D309" s="59" t="n">
        <v>7210</v>
      </c>
    </row>
    <row r="310">
      <c r="A310" s="57" t="n">
        <v>46146</v>
      </c>
      <c r="B310" s="58" t="inlineStr">
        <is>
          <t>Ventas al contado</t>
        </is>
      </c>
      <c r="C310" s="58" t="inlineStr">
        <is>
          <t>Ventas del día</t>
        </is>
      </c>
      <c r="D310" s="59" t="n">
        <v>7970</v>
      </c>
    </row>
    <row r="311">
      <c r="A311" s="57" t="n">
        <v>46146</v>
      </c>
      <c r="B311" s="58" t="inlineStr">
        <is>
          <t>Ventas a crédito</t>
        </is>
      </c>
      <c r="C311" s="58" t="inlineStr">
        <is>
          <t>Factura 1071 · Distribuidora Sol</t>
        </is>
      </c>
      <c r="D311" s="59" t="n">
        <v>6480</v>
      </c>
    </row>
    <row r="312">
      <c r="A312" s="57" t="n">
        <v>46146</v>
      </c>
      <c r="B312" s="58" t="inlineStr">
        <is>
          <t>Proveedores / mercadería</t>
        </is>
      </c>
      <c r="C312" s="58" t="inlineStr">
        <is>
          <t>Compra semanal de mercadería</t>
        </is>
      </c>
      <c r="D312" s="59" t="n">
        <v>36530</v>
      </c>
    </row>
    <row r="313">
      <c r="A313" s="57" t="n">
        <v>46147</v>
      </c>
      <c r="B313" s="58" t="inlineStr">
        <is>
          <t>Ventas al contado</t>
        </is>
      </c>
      <c r="C313" s="58" t="inlineStr">
        <is>
          <t>Ventas del día</t>
        </is>
      </c>
      <c r="D313" s="59" t="n">
        <v>7280</v>
      </c>
    </row>
    <row r="314">
      <c r="A314" s="57" t="n">
        <v>46147</v>
      </c>
      <c r="B314" s="58" t="inlineStr">
        <is>
          <t>Cobros a clientes</t>
        </is>
      </c>
      <c r="C314" s="58" t="inlineStr">
        <is>
          <t>Pago de Constructora Alto</t>
        </is>
      </c>
      <c r="D314" s="59" t="n">
        <v>9440</v>
      </c>
    </row>
    <row r="315">
      <c r="A315" s="57" t="n">
        <v>46147</v>
      </c>
      <c r="B315" s="58" t="inlineStr">
        <is>
          <t>Alquiler</t>
        </is>
      </c>
      <c r="C315" s="58" t="inlineStr">
        <is>
          <t>Alquiler del local</t>
        </is>
      </c>
      <c r="D315" s="59" t="n">
        <v>12000</v>
      </c>
    </row>
    <row r="316">
      <c r="A316" s="57" t="n">
        <v>46147</v>
      </c>
      <c r="B316" s="58" t="inlineStr">
        <is>
          <t>Otros gastos</t>
        </is>
      </c>
      <c r="C316" s="58" t="inlineStr">
        <is>
          <t>Gastos varios</t>
        </is>
      </c>
      <c r="D316" s="59" t="n">
        <v>450</v>
      </c>
    </row>
    <row r="317">
      <c r="A317" s="57" t="n">
        <v>46148</v>
      </c>
      <c r="B317" s="58" t="inlineStr">
        <is>
          <t>Ventas al contado</t>
        </is>
      </c>
      <c r="C317" s="58" t="inlineStr">
        <is>
          <t>Ventas del día</t>
        </is>
      </c>
      <c r="D317" s="59" t="n">
        <v>5210</v>
      </c>
    </row>
    <row r="318">
      <c r="A318" s="57" t="n">
        <v>46148</v>
      </c>
      <c r="B318" s="58" t="inlineStr">
        <is>
          <t>Ventas a crédito</t>
        </is>
      </c>
      <c r="C318" s="58" t="inlineStr">
        <is>
          <t>Factura 1072 · Mercado Central</t>
        </is>
      </c>
      <c r="D318" s="59" t="n">
        <v>7680</v>
      </c>
    </row>
    <row r="319">
      <c r="A319" s="57" t="n">
        <v>46149</v>
      </c>
      <c r="B319" s="58" t="inlineStr">
        <is>
          <t>Ventas al contado</t>
        </is>
      </c>
      <c r="C319" s="58" t="inlineStr">
        <is>
          <t>Ventas del día</t>
        </is>
      </c>
      <c r="D319" s="59" t="n">
        <v>6050</v>
      </c>
    </row>
    <row r="320">
      <c r="A320" s="57" t="n">
        <v>46149</v>
      </c>
      <c r="B320" s="58" t="inlineStr">
        <is>
          <t>Cobros a clientes</t>
        </is>
      </c>
      <c r="C320" s="58" t="inlineStr">
        <is>
          <t>Pago de Comercial Andina</t>
        </is>
      </c>
      <c r="D320" s="59" t="n">
        <v>8530</v>
      </c>
    </row>
    <row r="321">
      <c r="A321" s="57" t="n">
        <v>46150</v>
      </c>
      <c r="B321" s="58" t="inlineStr">
        <is>
          <t>Ventas al contado</t>
        </is>
      </c>
      <c r="C321" s="58" t="inlineStr">
        <is>
          <t>Ventas del día</t>
        </is>
      </c>
      <c r="D321" s="59" t="n">
        <v>8250</v>
      </c>
    </row>
    <row r="322">
      <c r="A322" s="57" t="n">
        <v>46150</v>
      </c>
      <c r="B322" s="58" t="inlineStr">
        <is>
          <t>Ventas a crédito</t>
        </is>
      </c>
      <c r="C322" s="58" t="inlineStr">
        <is>
          <t>Factura 1073 · Hotel Plaza</t>
        </is>
      </c>
      <c r="D322" s="59" t="n">
        <v>1700</v>
      </c>
    </row>
    <row r="323">
      <c r="A323" s="57" t="n">
        <v>46150</v>
      </c>
      <c r="B323" s="58" t="inlineStr">
        <is>
          <t>Transporte</t>
        </is>
      </c>
      <c r="C323" s="58" t="inlineStr">
        <is>
          <t>Fletes de la semana</t>
        </is>
      </c>
      <c r="D323" s="59" t="n">
        <v>2060</v>
      </c>
    </row>
    <row r="324">
      <c r="A324" s="57" t="n">
        <v>46150</v>
      </c>
      <c r="B324" s="58" t="inlineStr">
        <is>
          <t>Otros gastos</t>
        </is>
      </c>
      <c r="C324" s="58" t="inlineStr">
        <is>
          <t>Gastos varios</t>
        </is>
      </c>
      <c r="D324" s="59" t="n">
        <v>520</v>
      </c>
    </row>
    <row r="325">
      <c r="A325" s="57" t="n">
        <v>46151</v>
      </c>
      <c r="B325" s="58" t="inlineStr">
        <is>
          <t>Ventas al contado</t>
        </is>
      </c>
      <c r="C325" s="58" t="inlineStr">
        <is>
          <t>Ventas del día</t>
        </is>
      </c>
      <c r="D325" s="59" t="n">
        <v>6990</v>
      </c>
    </row>
    <row r="326">
      <c r="A326" s="57" t="n">
        <v>46151</v>
      </c>
      <c r="B326" s="58" t="inlineStr">
        <is>
          <t>Cobros a clientes</t>
        </is>
      </c>
      <c r="C326" s="58" t="inlineStr">
        <is>
          <t>Pago de Comercial Andina</t>
        </is>
      </c>
      <c r="D326" s="59" t="n">
        <v>9340</v>
      </c>
    </row>
    <row r="327">
      <c r="A327" s="57" t="n">
        <v>46152</v>
      </c>
      <c r="B327" s="58" t="inlineStr">
        <is>
          <t>Servicios básicos</t>
        </is>
      </c>
      <c r="C327" s="58" t="inlineStr">
        <is>
          <t>Luz, agua, internet</t>
        </is>
      </c>
      <c r="D327" s="59" t="n">
        <v>3210</v>
      </c>
    </row>
    <row r="328">
      <c r="A328" s="57" t="n">
        <v>46153</v>
      </c>
      <c r="B328" s="58" t="inlineStr">
        <is>
          <t>Ventas al contado</t>
        </is>
      </c>
      <c r="C328" s="58" t="inlineStr">
        <is>
          <t>Ventas del día</t>
        </is>
      </c>
      <c r="D328" s="59" t="n">
        <v>7410</v>
      </c>
    </row>
    <row r="329">
      <c r="A329" s="57" t="n">
        <v>46153</v>
      </c>
      <c r="B329" s="58" t="inlineStr">
        <is>
          <t>Ventas a crédito</t>
        </is>
      </c>
      <c r="C329" s="58" t="inlineStr">
        <is>
          <t>Factura 1074 · Distribuidora Sol</t>
        </is>
      </c>
      <c r="D329" s="59" t="n">
        <v>7580</v>
      </c>
    </row>
    <row r="330">
      <c r="A330" s="57" t="n">
        <v>46153</v>
      </c>
      <c r="B330" s="58" t="inlineStr">
        <is>
          <t>Ventas a crédito</t>
        </is>
      </c>
      <c r="C330" s="58" t="inlineStr">
        <is>
          <t>Factura 1075 · Distribuidora Sol</t>
        </is>
      </c>
      <c r="D330" s="59" t="n">
        <v>7720</v>
      </c>
    </row>
    <row r="331">
      <c r="A331" s="57" t="n">
        <v>46153</v>
      </c>
      <c r="B331" s="58" t="inlineStr">
        <is>
          <t>Proveedores / mercadería</t>
        </is>
      </c>
      <c r="C331" s="58" t="inlineStr">
        <is>
          <t>Compra semanal de mercadería</t>
        </is>
      </c>
      <c r="D331" s="59" t="n">
        <v>36960</v>
      </c>
    </row>
    <row r="332">
      <c r="A332" s="57" t="n">
        <v>46154</v>
      </c>
      <c r="B332" s="58" t="inlineStr">
        <is>
          <t>Ventas al contado</t>
        </is>
      </c>
      <c r="C332" s="58" t="inlineStr">
        <is>
          <t>Ventas del día</t>
        </is>
      </c>
      <c r="D332" s="59" t="n">
        <v>9070</v>
      </c>
    </row>
    <row r="333">
      <c r="A333" s="57" t="n">
        <v>46154</v>
      </c>
      <c r="B333" s="58" t="inlineStr">
        <is>
          <t>Cobros a clientes</t>
        </is>
      </c>
      <c r="C333" s="58" t="inlineStr">
        <is>
          <t>Pago de Distribuidora Sol</t>
        </is>
      </c>
      <c r="D333" s="59" t="n">
        <v>10930</v>
      </c>
    </row>
    <row r="334">
      <c r="A334" s="57" t="n">
        <v>46154</v>
      </c>
      <c r="B334" s="58" t="inlineStr">
        <is>
          <t>Otros gastos</t>
        </is>
      </c>
      <c r="C334" s="58" t="inlineStr">
        <is>
          <t>Gastos varios</t>
        </is>
      </c>
      <c r="D334" s="59" t="n">
        <v>480</v>
      </c>
    </row>
    <row r="335">
      <c r="A335" s="57" t="n">
        <v>46155</v>
      </c>
      <c r="B335" s="58" t="inlineStr">
        <is>
          <t>Ventas al contado</t>
        </is>
      </c>
      <c r="C335" s="58" t="inlineStr">
        <is>
          <t>Ventas del día</t>
        </is>
      </c>
      <c r="D335" s="59" t="n">
        <v>8060</v>
      </c>
    </row>
    <row r="336">
      <c r="A336" s="57" t="n">
        <v>46155</v>
      </c>
      <c r="B336" s="58" t="inlineStr">
        <is>
          <t>Ventas a crédito</t>
        </is>
      </c>
      <c r="C336" s="58" t="inlineStr">
        <is>
          <t>Factura 1076 · Restaurante El Patio</t>
        </is>
      </c>
      <c r="D336" s="59" t="n">
        <v>7770</v>
      </c>
    </row>
    <row r="337">
      <c r="A337" s="57" t="n">
        <v>46155</v>
      </c>
      <c r="B337" s="58" t="inlineStr">
        <is>
          <t>Ventas a crédito</t>
        </is>
      </c>
      <c r="C337" s="58" t="inlineStr">
        <is>
          <t>Factura 1077 · Distribuidora Sol</t>
        </is>
      </c>
      <c r="D337" s="59" t="n">
        <v>9180</v>
      </c>
    </row>
    <row r="338">
      <c r="A338" s="57" t="n">
        <v>46156</v>
      </c>
      <c r="B338" s="58" t="inlineStr">
        <is>
          <t>Ventas al contado</t>
        </is>
      </c>
      <c r="C338" s="58" t="inlineStr">
        <is>
          <t>Ventas del día</t>
        </is>
      </c>
      <c r="D338" s="59" t="n">
        <v>7310</v>
      </c>
    </row>
    <row r="339">
      <c r="A339" s="57" t="n">
        <v>46156</v>
      </c>
      <c r="B339" s="58" t="inlineStr">
        <is>
          <t>Cobros a clientes</t>
        </is>
      </c>
      <c r="C339" s="58" t="inlineStr">
        <is>
          <t>Pago de Distribuidora Sol</t>
        </is>
      </c>
      <c r="D339" s="59" t="n">
        <v>7740</v>
      </c>
    </row>
    <row r="340">
      <c r="A340" s="57" t="n">
        <v>46157</v>
      </c>
      <c r="B340" s="58" t="inlineStr">
        <is>
          <t>Ventas al contado</t>
        </is>
      </c>
      <c r="C340" s="58" t="inlineStr">
        <is>
          <t>Ventas del día</t>
        </is>
      </c>
      <c r="D340" s="59" t="n">
        <v>8240</v>
      </c>
    </row>
    <row r="341">
      <c r="A341" s="57" t="n">
        <v>46157</v>
      </c>
      <c r="B341" s="58" t="inlineStr">
        <is>
          <t>Ventas a crédito</t>
        </is>
      </c>
      <c r="C341" s="58" t="inlineStr">
        <is>
          <t>Factura 1078 · Restaurante El Patio</t>
        </is>
      </c>
      <c r="D341" s="59" t="n">
        <v>7750</v>
      </c>
    </row>
    <row r="342">
      <c r="A342" s="57" t="n">
        <v>46157</v>
      </c>
      <c r="B342" s="58" t="inlineStr">
        <is>
          <t>Impuestos</t>
        </is>
      </c>
      <c r="C342" s="58" t="inlineStr">
        <is>
          <t>Impuestos del mes</t>
        </is>
      </c>
      <c r="D342" s="59" t="n">
        <v>21870</v>
      </c>
    </row>
    <row r="343">
      <c r="A343" s="57" t="n">
        <v>46157</v>
      </c>
      <c r="B343" s="58" t="inlineStr">
        <is>
          <t>Transporte</t>
        </is>
      </c>
      <c r="C343" s="58" t="inlineStr">
        <is>
          <t>Fletes de la semana</t>
        </is>
      </c>
      <c r="D343" s="59" t="n">
        <v>1770</v>
      </c>
    </row>
    <row r="344">
      <c r="A344" s="57" t="n">
        <v>46158</v>
      </c>
      <c r="B344" s="58" t="inlineStr">
        <is>
          <t>Ventas al contado</t>
        </is>
      </c>
      <c r="C344" s="58" t="inlineStr">
        <is>
          <t>Ventas del día</t>
        </is>
      </c>
      <c r="D344" s="59" t="n">
        <v>6960</v>
      </c>
    </row>
    <row r="345">
      <c r="A345" s="57" t="n">
        <v>46158</v>
      </c>
      <c r="B345" s="58" t="inlineStr">
        <is>
          <t>Cobros a clientes</t>
        </is>
      </c>
      <c r="C345" s="58" t="inlineStr">
        <is>
          <t>Pago de Comercial Andina</t>
        </is>
      </c>
      <c r="D345" s="59" t="n">
        <v>9110</v>
      </c>
    </row>
    <row r="346">
      <c r="A346" s="57" t="n">
        <v>46160</v>
      </c>
      <c r="B346" s="58" t="inlineStr">
        <is>
          <t>Ventas al contado</t>
        </is>
      </c>
      <c r="C346" s="58" t="inlineStr">
        <is>
          <t>Ventas del día</t>
        </is>
      </c>
      <c r="D346" s="59" t="n">
        <v>5560</v>
      </c>
    </row>
    <row r="347">
      <c r="A347" s="57" t="n">
        <v>46160</v>
      </c>
      <c r="B347" s="58" t="inlineStr">
        <is>
          <t>Ventas a crédito</t>
        </is>
      </c>
      <c r="C347" s="58" t="inlineStr">
        <is>
          <t>Factura 1079 · Distribuidora Sol</t>
        </is>
      </c>
      <c r="D347" s="59" t="n">
        <v>6060</v>
      </c>
    </row>
    <row r="348">
      <c r="A348" s="57" t="n">
        <v>46160</v>
      </c>
      <c r="B348" s="58" t="inlineStr">
        <is>
          <t>Proveedores / mercadería</t>
        </is>
      </c>
      <c r="C348" s="58" t="inlineStr">
        <is>
          <t>Compra semanal de mercadería</t>
        </is>
      </c>
      <c r="D348" s="59" t="n">
        <v>36190</v>
      </c>
    </row>
    <row r="349">
      <c r="A349" s="57" t="n">
        <v>46161</v>
      </c>
      <c r="B349" s="58" t="inlineStr">
        <is>
          <t>Ventas al contado</t>
        </is>
      </c>
      <c r="C349" s="58" t="inlineStr">
        <is>
          <t>Ventas del día</t>
        </is>
      </c>
      <c r="D349" s="59" t="n">
        <v>9220</v>
      </c>
    </row>
    <row r="350">
      <c r="A350" s="57" t="n">
        <v>46161</v>
      </c>
      <c r="B350" s="58" t="inlineStr">
        <is>
          <t>Cobros a clientes</t>
        </is>
      </c>
      <c r="C350" s="58" t="inlineStr">
        <is>
          <t>Pago de Restaurante El Patio</t>
        </is>
      </c>
      <c r="D350" s="59" t="n">
        <v>9450</v>
      </c>
    </row>
    <row r="351">
      <c r="A351" s="57" t="n">
        <v>46161</v>
      </c>
      <c r="B351" s="58" t="inlineStr">
        <is>
          <t>Otros gastos</t>
        </is>
      </c>
      <c r="C351" s="58" t="inlineStr">
        <is>
          <t>Gastos varios</t>
        </is>
      </c>
      <c r="D351" s="59" t="n">
        <v>580</v>
      </c>
    </row>
    <row r="352">
      <c r="A352" s="57" t="n">
        <v>46162</v>
      </c>
      <c r="B352" s="58" t="inlineStr">
        <is>
          <t>Ventas al contado</t>
        </is>
      </c>
      <c r="C352" s="58" t="inlineStr">
        <is>
          <t>Ventas del día</t>
        </is>
      </c>
      <c r="D352" s="59" t="n">
        <v>6980</v>
      </c>
    </row>
    <row r="353">
      <c r="A353" s="57" t="n">
        <v>46162</v>
      </c>
      <c r="B353" s="58" t="inlineStr">
        <is>
          <t>Ventas a crédito</t>
        </is>
      </c>
      <c r="C353" s="58" t="inlineStr">
        <is>
          <t>Factura 1080 · Farmacia Vida</t>
        </is>
      </c>
      <c r="D353" s="59" t="n">
        <v>7940</v>
      </c>
    </row>
    <row r="354">
      <c r="A354" s="57" t="n">
        <v>46162</v>
      </c>
      <c r="B354" s="58" t="inlineStr">
        <is>
          <t>Marketing</t>
        </is>
      </c>
      <c r="C354" s="58" t="inlineStr">
        <is>
          <t>Publicidad del mes</t>
        </is>
      </c>
      <c r="D354" s="59" t="n">
        <v>6000</v>
      </c>
    </row>
    <row r="355">
      <c r="A355" s="57" t="n">
        <v>46163</v>
      </c>
      <c r="B355" s="58" t="inlineStr">
        <is>
          <t>Ventas al contado</t>
        </is>
      </c>
      <c r="C355" s="58" t="inlineStr">
        <is>
          <t>Ventas del día</t>
        </is>
      </c>
      <c r="D355" s="59" t="n">
        <v>8930</v>
      </c>
    </row>
    <row r="356">
      <c r="A356" s="57" t="n">
        <v>46163</v>
      </c>
      <c r="B356" s="58" t="inlineStr">
        <is>
          <t>Cobros a clientes</t>
        </is>
      </c>
      <c r="C356" s="58" t="inlineStr">
        <is>
          <t>Pago de Mercado Central</t>
        </is>
      </c>
      <c r="D356" s="59" t="n">
        <v>8100</v>
      </c>
    </row>
    <row r="357">
      <c r="A357" s="57" t="n">
        <v>46164</v>
      </c>
      <c r="B357" s="58" t="inlineStr">
        <is>
          <t>Ventas al contado</t>
        </is>
      </c>
      <c r="C357" s="58" t="inlineStr">
        <is>
          <t>Ventas del día</t>
        </is>
      </c>
      <c r="D357" s="59" t="n">
        <v>6930</v>
      </c>
    </row>
    <row r="358">
      <c r="A358" s="57" t="n">
        <v>46164</v>
      </c>
      <c r="B358" s="58" t="inlineStr">
        <is>
          <t>Ventas a crédito</t>
        </is>
      </c>
      <c r="C358" s="58" t="inlineStr">
        <is>
          <t>Factura 1081 · Constructora Alto</t>
        </is>
      </c>
      <c r="D358" s="59" t="n">
        <v>8460</v>
      </c>
    </row>
    <row r="359">
      <c r="A359" s="57" t="n">
        <v>46164</v>
      </c>
      <c r="B359" s="58" t="inlineStr">
        <is>
          <t>Transporte</t>
        </is>
      </c>
      <c r="C359" s="58" t="inlineStr">
        <is>
          <t>Fletes de la semana</t>
        </is>
      </c>
      <c r="D359" s="59" t="n">
        <v>2170</v>
      </c>
    </row>
    <row r="360">
      <c r="A360" s="57" t="n">
        <v>46164</v>
      </c>
      <c r="B360" s="58" t="inlineStr">
        <is>
          <t>Otros gastos</t>
        </is>
      </c>
      <c r="C360" s="58" t="inlineStr">
        <is>
          <t>Gastos varios</t>
        </is>
      </c>
      <c r="D360" s="59" t="n">
        <v>750</v>
      </c>
    </row>
    <row r="361">
      <c r="A361" s="57" t="n">
        <v>46165</v>
      </c>
      <c r="B361" s="58" t="inlineStr">
        <is>
          <t>Ventas al contado</t>
        </is>
      </c>
      <c r="C361" s="58" t="inlineStr">
        <is>
          <t>Ventas del día</t>
        </is>
      </c>
      <c r="D361" s="59" t="n">
        <v>8900</v>
      </c>
    </row>
    <row r="362">
      <c r="A362" s="57" t="n">
        <v>46165</v>
      </c>
      <c r="B362" s="58" t="inlineStr">
        <is>
          <t>Cobros a clientes</t>
        </is>
      </c>
      <c r="C362" s="58" t="inlineStr">
        <is>
          <t>Pago de Constructora Alto</t>
        </is>
      </c>
      <c r="D362" s="59" t="n">
        <v>9220</v>
      </c>
    </row>
    <row r="363">
      <c r="A363" s="57" t="n">
        <v>46167</v>
      </c>
      <c r="B363" s="58" t="inlineStr">
        <is>
          <t>Ventas al contado</t>
        </is>
      </c>
      <c r="C363" s="58" t="inlineStr">
        <is>
          <t>Ventas del día</t>
        </is>
      </c>
      <c r="D363" s="59" t="n">
        <v>7680</v>
      </c>
    </row>
    <row r="364">
      <c r="A364" s="57" t="n">
        <v>46167</v>
      </c>
      <c r="B364" s="58" t="inlineStr">
        <is>
          <t>Ventas a crédito</t>
        </is>
      </c>
      <c r="C364" s="58" t="inlineStr">
        <is>
          <t>Factura 1082 · Distribuidora Sol</t>
        </is>
      </c>
      <c r="D364" s="59" t="n">
        <v>7630</v>
      </c>
    </row>
    <row r="365">
      <c r="A365" s="57" t="n">
        <v>46167</v>
      </c>
      <c r="B365" s="58" t="inlineStr">
        <is>
          <t>Proveedores / mercadería</t>
        </is>
      </c>
      <c r="C365" s="58" t="inlineStr">
        <is>
          <t>Compra semanal de mercadería</t>
        </is>
      </c>
      <c r="D365" s="59" t="n">
        <v>34830</v>
      </c>
    </row>
    <row r="366">
      <c r="A366" s="57" t="n">
        <v>46168</v>
      </c>
      <c r="B366" s="58" t="inlineStr">
        <is>
          <t>Ventas al contado</t>
        </is>
      </c>
      <c r="C366" s="58" t="inlineStr">
        <is>
          <t>Ventas del día</t>
        </is>
      </c>
      <c r="D366" s="59" t="n">
        <v>8350</v>
      </c>
    </row>
    <row r="367">
      <c r="A367" s="57" t="n">
        <v>46168</v>
      </c>
      <c r="B367" s="58" t="inlineStr">
        <is>
          <t>Cobros a clientes</t>
        </is>
      </c>
      <c r="C367" s="58" t="inlineStr">
        <is>
          <t>Pago de Restaurante El Patio</t>
        </is>
      </c>
      <c r="D367" s="59" t="n">
        <v>7360</v>
      </c>
    </row>
    <row r="368">
      <c r="A368" s="57" t="n">
        <v>46168</v>
      </c>
      <c r="B368" s="58" t="inlineStr">
        <is>
          <t>Otros gastos</t>
        </is>
      </c>
      <c r="C368" s="58" t="inlineStr">
        <is>
          <t>Gastos varios</t>
        </is>
      </c>
      <c r="D368" s="59" t="n">
        <v>570</v>
      </c>
    </row>
    <row r="369">
      <c r="A369" s="57" t="n">
        <v>46169</v>
      </c>
      <c r="B369" s="58" t="inlineStr">
        <is>
          <t>Ventas al contado</t>
        </is>
      </c>
      <c r="C369" s="58" t="inlineStr">
        <is>
          <t>Ventas del día</t>
        </is>
      </c>
      <c r="D369" s="59" t="n">
        <v>8230</v>
      </c>
    </row>
    <row r="370">
      <c r="A370" s="57" t="n">
        <v>46169</v>
      </c>
      <c r="B370" s="58" t="inlineStr">
        <is>
          <t>Ventas a crédito</t>
        </is>
      </c>
      <c r="C370" s="58" t="inlineStr">
        <is>
          <t>Factura 1083 · Comercial Andina</t>
        </is>
      </c>
      <c r="D370" s="59" t="n">
        <v>8660</v>
      </c>
    </row>
    <row r="371">
      <c r="A371" s="57" t="n">
        <v>46170</v>
      </c>
      <c r="B371" s="58" t="inlineStr">
        <is>
          <t>Ventas al contado</t>
        </is>
      </c>
      <c r="C371" s="58" t="inlineStr">
        <is>
          <t>Ventas del día</t>
        </is>
      </c>
      <c r="D371" s="59" t="n">
        <v>8600</v>
      </c>
    </row>
    <row r="372">
      <c r="A372" s="57" t="n">
        <v>46170</v>
      </c>
      <c r="B372" s="58" t="inlineStr">
        <is>
          <t>Cobros a clientes</t>
        </is>
      </c>
      <c r="C372" s="58" t="inlineStr">
        <is>
          <t>Pago de Restaurante El Patio</t>
        </is>
      </c>
      <c r="D372" s="59" t="n">
        <v>7670</v>
      </c>
    </row>
    <row r="373">
      <c r="A373" s="57" t="n">
        <v>46171</v>
      </c>
      <c r="B373" s="58" t="inlineStr">
        <is>
          <t>Ventas al contado</t>
        </is>
      </c>
      <c r="C373" s="58" t="inlineStr">
        <is>
          <t>Ventas del día</t>
        </is>
      </c>
      <c r="D373" s="59" t="n">
        <v>8090</v>
      </c>
    </row>
    <row r="374">
      <c r="A374" s="57" t="n">
        <v>46171</v>
      </c>
      <c r="B374" s="58" t="inlineStr">
        <is>
          <t>Ventas a crédito</t>
        </is>
      </c>
      <c r="C374" s="58" t="inlineStr">
        <is>
          <t>Factura 1084 · Constructora Alto</t>
        </is>
      </c>
      <c r="D374" s="59" t="n">
        <v>7880</v>
      </c>
    </row>
    <row r="375">
      <c r="A375" s="57" t="n">
        <v>46171</v>
      </c>
      <c r="B375" s="58" t="inlineStr">
        <is>
          <t>Transporte</t>
        </is>
      </c>
      <c r="C375" s="58" t="inlineStr">
        <is>
          <t>Fletes de la semana</t>
        </is>
      </c>
      <c r="D375" s="59" t="n">
        <v>1990</v>
      </c>
    </row>
    <row r="376">
      <c r="A376" s="57" t="n">
        <v>46172</v>
      </c>
      <c r="B376" s="58" t="inlineStr">
        <is>
          <t>Ventas al contado</t>
        </is>
      </c>
      <c r="C376" s="58" t="inlineStr">
        <is>
          <t>Ventas del día</t>
        </is>
      </c>
      <c r="D376" s="59" t="n">
        <v>7260</v>
      </c>
    </row>
    <row r="377">
      <c r="A377" s="57" t="n">
        <v>46172</v>
      </c>
      <c r="B377" s="58" t="inlineStr">
        <is>
          <t>Cobros a clientes</t>
        </is>
      </c>
      <c r="C377" s="58" t="inlineStr">
        <is>
          <t>Pago de Constructora Alto</t>
        </is>
      </c>
      <c r="D377" s="59" t="n">
        <v>8750</v>
      </c>
    </row>
    <row r="378">
      <c r="A378" s="57" t="n">
        <v>46173</v>
      </c>
      <c r="B378" s="58" t="inlineStr">
        <is>
          <t>Otros ingresos</t>
        </is>
      </c>
      <c r="C378" s="58" t="inlineStr">
        <is>
          <t>Venta de material en desuso</t>
        </is>
      </c>
      <c r="D378" s="59" t="n">
        <v>1740</v>
      </c>
    </row>
    <row r="379">
      <c r="A379" s="57" t="n">
        <v>46173</v>
      </c>
      <c r="B379" s="58" t="inlineStr">
        <is>
          <t>Sueldos y cargas sociales</t>
        </is>
      </c>
      <c r="C379" s="58" t="inlineStr">
        <is>
          <t>Sueldos del mes</t>
        </is>
      </c>
      <c r="D379" s="59" t="n">
        <v>85000</v>
      </c>
    </row>
    <row r="380">
      <c r="A380" s="57" t="n">
        <v>46174</v>
      </c>
      <c r="B380" s="58" t="inlineStr">
        <is>
          <t>Ventas al contado</t>
        </is>
      </c>
      <c r="C380" s="58" t="inlineStr">
        <is>
          <t>Ventas del día</t>
        </is>
      </c>
      <c r="D380" s="59" t="n">
        <v>7540</v>
      </c>
    </row>
    <row r="381">
      <c r="A381" s="57" t="n">
        <v>46174</v>
      </c>
      <c r="B381" s="58" t="inlineStr">
        <is>
          <t>Ventas a crédito</t>
        </is>
      </c>
      <c r="C381" s="58" t="inlineStr">
        <is>
          <t>Factura 1085 · Constructora Alto</t>
        </is>
      </c>
      <c r="D381" s="59" t="n">
        <v>7740</v>
      </c>
    </row>
    <row r="382">
      <c r="A382" s="57" t="n">
        <v>46174</v>
      </c>
      <c r="B382" s="58" t="inlineStr">
        <is>
          <t>Proveedores / mercadería</t>
        </is>
      </c>
      <c r="C382" s="58" t="inlineStr">
        <is>
          <t>Compra semanal de mercadería</t>
        </is>
      </c>
      <c r="D382" s="59" t="n">
        <v>38730</v>
      </c>
    </row>
    <row r="383">
      <c r="A383" s="57" t="n">
        <v>46175</v>
      </c>
      <c r="B383" s="58" t="inlineStr">
        <is>
          <t>Ventas al contado</t>
        </is>
      </c>
      <c r="C383" s="58" t="inlineStr">
        <is>
          <t>Ventas del día</t>
        </is>
      </c>
      <c r="D383" s="59" t="n">
        <v>7570</v>
      </c>
    </row>
    <row r="384">
      <c r="A384" s="57" t="n">
        <v>46175</v>
      </c>
      <c r="B384" s="58" t="inlineStr">
        <is>
          <t>Cobros a clientes</t>
        </is>
      </c>
      <c r="C384" s="58" t="inlineStr">
        <is>
          <t>Pago de Constructora Alto</t>
        </is>
      </c>
      <c r="D384" s="59" t="n">
        <v>10350</v>
      </c>
    </row>
    <row r="385">
      <c r="A385" s="57" t="n">
        <v>46176</v>
      </c>
      <c r="B385" s="58" t="inlineStr">
        <is>
          <t>Ventas al contado</t>
        </is>
      </c>
      <c r="C385" s="58" t="inlineStr">
        <is>
          <t>Ventas del día</t>
        </is>
      </c>
      <c r="D385" s="59" t="n">
        <v>6220</v>
      </c>
    </row>
    <row r="386">
      <c r="A386" s="57" t="n">
        <v>46176</v>
      </c>
      <c r="B386" s="58" t="inlineStr">
        <is>
          <t>Ventas a crédito</t>
        </is>
      </c>
      <c r="C386" s="58" t="inlineStr">
        <is>
          <t>Factura 1086 · Constructora Alto</t>
        </is>
      </c>
      <c r="D386" s="59" t="n">
        <v>7960</v>
      </c>
    </row>
    <row r="387">
      <c r="A387" s="57" t="n">
        <v>46177</v>
      </c>
      <c r="B387" s="58" t="inlineStr">
        <is>
          <t>Ventas al contado</t>
        </is>
      </c>
      <c r="C387" s="58" t="inlineStr">
        <is>
          <t>Ventas del día</t>
        </is>
      </c>
      <c r="D387" s="59" t="n">
        <v>6770</v>
      </c>
    </row>
    <row r="388">
      <c r="A388" s="57" t="n">
        <v>46177</v>
      </c>
      <c r="B388" s="58" t="inlineStr">
        <is>
          <t>Cobros a clientes</t>
        </is>
      </c>
      <c r="C388" s="58" t="inlineStr">
        <is>
          <t>Pago de Farmacia Vida</t>
        </is>
      </c>
      <c r="D388" s="59" t="n">
        <v>9920</v>
      </c>
    </row>
    <row r="389">
      <c r="A389" s="57" t="n">
        <v>46178</v>
      </c>
      <c r="B389" s="58" t="inlineStr">
        <is>
          <t>Ventas al contado</t>
        </is>
      </c>
      <c r="C389" s="58" t="inlineStr">
        <is>
          <t>Ventas del día</t>
        </is>
      </c>
      <c r="D389" s="59" t="n">
        <v>7410</v>
      </c>
    </row>
    <row r="390">
      <c r="A390" s="57" t="n">
        <v>46178</v>
      </c>
      <c r="B390" s="58" t="inlineStr">
        <is>
          <t>Ventas a crédito</t>
        </is>
      </c>
      <c r="C390" s="58" t="inlineStr">
        <is>
          <t>Factura 1087 · Comercial Andina</t>
        </is>
      </c>
      <c r="D390" s="59" t="n">
        <v>8040</v>
      </c>
    </row>
    <row r="391">
      <c r="A391" s="57" t="n">
        <v>46178</v>
      </c>
      <c r="B391" s="58" t="inlineStr">
        <is>
          <t>Alquiler</t>
        </is>
      </c>
      <c r="C391" s="58" t="inlineStr">
        <is>
          <t>Alquiler del local</t>
        </is>
      </c>
      <c r="D391" s="59" t="n">
        <v>12000</v>
      </c>
    </row>
    <row r="392">
      <c r="A392" s="57" t="n">
        <v>46178</v>
      </c>
      <c r="B392" s="58" t="inlineStr">
        <is>
          <t>Transporte</t>
        </is>
      </c>
      <c r="C392" s="58" t="inlineStr">
        <is>
          <t>Fletes de la semana</t>
        </is>
      </c>
      <c r="D392" s="59" t="n">
        <v>2180</v>
      </c>
    </row>
    <row r="393">
      <c r="A393" s="57" t="n">
        <v>46178</v>
      </c>
      <c r="B393" s="58" t="inlineStr">
        <is>
          <t>Otros gastos</t>
        </is>
      </c>
      <c r="C393" s="58" t="inlineStr">
        <is>
          <t>Gastos varios</t>
        </is>
      </c>
      <c r="D393" s="59" t="n">
        <v>600</v>
      </c>
    </row>
    <row r="394">
      <c r="A394" s="57" t="n">
        <v>46179</v>
      </c>
      <c r="B394" s="58" t="inlineStr">
        <is>
          <t>Ventas al contado</t>
        </is>
      </c>
      <c r="C394" s="58" t="inlineStr">
        <is>
          <t>Ventas del día</t>
        </is>
      </c>
      <c r="D394" s="59" t="n">
        <v>6890</v>
      </c>
    </row>
    <row r="395">
      <c r="A395" s="57" t="n">
        <v>46179</v>
      </c>
      <c r="B395" s="58" t="inlineStr">
        <is>
          <t>Cobros a clientes</t>
        </is>
      </c>
      <c r="C395" s="58" t="inlineStr">
        <is>
          <t>Pago de Mercado Central</t>
        </is>
      </c>
      <c r="D395" s="59" t="n">
        <v>8330</v>
      </c>
    </row>
    <row r="396">
      <c r="A396" s="57" t="n">
        <v>46181</v>
      </c>
      <c r="B396" s="58" t="inlineStr">
        <is>
          <t>Ventas al contado</t>
        </is>
      </c>
      <c r="C396" s="58" t="inlineStr">
        <is>
          <t>Ventas del día</t>
        </is>
      </c>
      <c r="D396" s="59" t="n">
        <v>7230</v>
      </c>
    </row>
    <row r="397">
      <c r="A397" s="57" t="n">
        <v>46181</v>
      </c>
      <c r="B397" s="58" t="inlineStr">
        <is>
          <t>Ventas a crédito</t>
        </is>
      </c>
      <c r="C397" s="58" t="inlineStr">
        <is>
          <t>Factura 1088 · Mercado Central</t>
        </is>
      </c>
      <c r="D397" s="59" t="n">
        <v>7320</v>
      </c>
    </row>
    <row r="398">
      <c r="A398" s="57" t="n">
        <v>46181</v>
      </c>
      <c r="B398" s="58" t="inlineStr">
        <is>
          <t>Ventas a crédito</t>
        </is>
      </c>
      <c r="C398" s="58" t="inlineStr">
        <is>
          <t>Factura 1089 · Restaurante El Patio</t>
        </is>
      </c>
      <c r="D398" s="59" t="n">
        <v>7410</v>
      </c>
    </row>
    <row r="399">
      <c r="A399" s="57" t="n">
        <v>46181</v>
      </c>
      <c r="B399" s="58" t="inlineStr">
        <is>
          <t>Proveedores / mercadería</t>
        </is>
      </c>
      <c r="C399" s="58" t="inlineStr">
        <is>
          <t>Compra semanal de mercadería</t>
        </is>
      </c>
      <c r="D399" s="59" t="n">
        <v>40480</v>
      </c>
    </row>
    <row r="400">
      <c r="A400" s="57" t="n">
        <v>46182</v>
      </c>
      <c r="B400" s="58" t="inlineStr">
        <is>
          <t>Ventas al contado</t>
        </is>
      </c>
      <c r="C400" s="58" t="inlineStr">
        <is>
          <t>Ventas del día</t>
        </is>
      </c>
      <c r="D400" s="59" t="n">
        <v>7790</v>
      </c>
    </row>
    <row r="401">
      <c r="A401" s="57" t="n">
        <v>46182</v>
      </c>
      <c r="B401" s="58" t="inlineStr">
        <is>
          <t>Cobros a clientes</t>
        </is>
      </c>
      <c r="C401" s="58" t="inlineStr">
        <is>
          <t>Pago de Comercial Andina</t>
        </is>
      </c>
      <c r="D401" s="59" t="n">
        <v>12010</v>
      </c>
    </row>
    <row r="402">
      <c r="A402" s="57" t="n">
        <v>46182</v>
      </c>
      <c r="B402" s="58" t="inlineStr">
        <is>
          <t>Otros gastos</t>
        </is>
      </c>
      <c r="C402" s="58" t="inlineStr">
        <is>
          <t>Gastos varios</t>
        </is>
      </c>
      <c r="D402" s="59" t="n">
        <v>410</v>
      </c>
    </row>
    <row r="403">
      <c r="A403" s="57" t="n">
        <v>46183</v>
      </c>
      <c r="B403" s="58" t="inlineStr">
        <is>
          <t>Ventas al contado</t>
        </is>
      </c>
      <c r="C403" s="58" t="inlineStr">
        <is>
          <t>Ventas del día</t>
        </is>
      </c>
      <c r="D403" s="59" t="n">
        <v>6480</v>
      </c>
    </row>
    <row r="404">
      <c r="A404" s="57" t="n">
        <v>46183</v>
      </c>
      <c r="B404" s="58" t="inlineStr">
        <is>
          <t>Ventas a crédito</t>
        </is>
      </c>
      <c r="C404" s="58" t="inlineStr">
        <is>
          <t>Factura 1090 · Restaurante El Patio</t>
        </is>
      </c>
      <c r="D404" s="59" t="n">
        <v>6090</v>
      </c>
    </row>
    <row r="405">
      <c r="A405" s="57" t="n">
        <v>46183</v>
      </c>
      <c r="B405" s="58" t="inlineStr">
        <is>
          <t>Ventas a crédito</t>
        </is>
      </c>
      <c r="C405" s="58" t="inlineStr">
        <is>
          <t>Factura 1091 · Mercado Central</t>
        </is>
      </c>
      <c r="D405" s="59" t="n">
        <v>6710</v>
      </c>
    </row>
    <row r="406">
      <c r="A406" s="57" t="n">
        <v>46183</v>
      </c>
      <c r="B406" s="58" t="inlineStr">
        <is>
          <t>Servicios básicos</t>
        </is>
      </c>
      <c r="C406" s="58" t="inlineStr">
        <is>
          <t>Luz, agua, internet</t>
        </is>
      </c>
      <c r="D406" s="59" t="n">
        <v>3800</v>
      </c>
    </row>
    <row r="407">
      <c r="A407" s="57" t="n">
        <v>46184</v>
      </c>
      <c r="B407" s="58" t="inlineStr">
        <is>
          <t>Ventas al contado</t>
        </is>
      </c>
      <c r="C407" s="58" t="inlineStr">
        <is>
          <t>Ventas del día</t>
        </is>
      </c>
      <c r="D407" s="59" t="n">
        <v>6710</v>
      </c>
    </row>
    <row r="408">
      <c r="A408" s="57" t="n">
        <v>46184</v>
      </c>
      <c r="B408" s="58" t="inlineStr">
        <is>
          <t>Cobros a clientes</t>
        </is>
      </c>
      <c r="C408" s="58" t="inlineStr">
        <is>
          <t>Pago de Hotel Plaza</t>
        </is>
      </c>
      <c r="D408" s="59" t="n">
        <v>7290</v>
      </c>
    </row>
    <row r="409">
      <c r="A409" s="57" t="n">
        <v>46185</v>
      </c>
      <c r="B409" s="58" t="inlineStr">
        <is>
          <t>Ventas al contado</t>
        </is>
      </c>
      <c r="C409" s="58" t="inlineStr">
        <is>
          <t>Ventas del día</t>
        </is>
      </c>
      <c r="D409" s="59" t="n">
        <v>6770</v>
      </c>
    </row>
    <row r="410">
      <c r="A410" s="57" t="n">
        <v>46185</v>
      </c>
      <c r="B410" s="58" t="inlineStr">
        <is>
          <t>Ventas a crédito</t>
        </is>
      </c>
      <c r="C410" s="58" t="inlineStr">
        <is>
          <t>Factura 1092 · Farmacia Vida</t>
        </is>
      </c>
      <c r="D410" s="59" t="n">
        <v>9650</v>
      </c>
    </row>
    <row r="411">
      <c r="A411" s="57" t="n">
        <v>46185</v>
      </c>
      <c r="B411" s="58" t="inlineStr">
        <is>
          <t>Transporte</t>
        </is>
      </c>
      <c r="C411" s="58" t="inlineStr">
        <is>
          <t>Fletes de la semana</t>
        </is>
      </c>
      <c r="D411" s="59" t="n">
        <v>1970</v>
      </c>
    </row>
    <row r="412">
      <c r="A412" s="57" t="n">
        <v>46186</v>
      </c>
      <c r="B412" s="58" t="inlineStr">
        <is>
          <t>Ventas al contado</t>
        </is>
      </c>
      <c r="C412" s="58" t="inlineStr">
        <is>
          <t>Ventas del día</t>
        </is>
      </c>
      <c r="D412" s="59" t="n">
        <v>7530</v>
      </c>
    </row>
    <row r="413">
      <c r="A413" s="57" t="n">
        <v>46186</v>
      </c>
      <c r="B413" s="58" t="inlineStr">
        <is>
          <t>Cobros a clientes</t>
        </is>
      </c>
      <c r="C413" s="58" t="inlineStr">
        <is>
          <t>Pago de Hotel Plaza</t>
        </is>
      </c>
      <c r="D413" s="59" t="n">
        <v>8160</v>
      </c>
    </row>
    <row r="414">
      <c r="A414" s="57" t="n">
        <v>46188</v>
      </c>
      <c r="B414" s="58" t="inlineStr">
        <is>
          <t>Ventas al contado</t>
        </is>
      </c>
      <c r="C414" s="58" t="inlineStr">
        <is>
          <t>Ventas del día</t>
        </is>
      </c>
      <c r="D414" s="59" t="n">
        <v>7230</v>
      </c>
    </row>
    <row r="415">
      <c r="A415" s="57" t="n">
        <v>46188</v>
      </c>
      <c r="B415" s="58" t="inlineStr">
        <is>
          <t>Ventas a crédito</t>
        </is>
      </c>
      <c r="C415" s="58" t="inlineStr">
        <is>
          <t>Factura 1093 · Restaurante El Patio</t>
        </is>
      </c>
      <c r="D415" s="59" t="n">
        <v>7780</v>
      </c>
    </row>
    <row r="416">
      <c r="A416" s="57" t="n">
        <v>46188</v>
      </c>
      <c r="B416" s="58" t="inlineStr">
        <is>
          <t>Proveedores / mercadería</t>
        </is>
      </c>
      <c r="C416" s="58" t="inlineStr">
        <is>
          <t>Compra semanal de mercadería</t>
        </is>
      </c>
      <c r="D416" s="59" t="n">
        <v>42100</v>
      </c>
    </row>
    <row r="417">
      <c r="A417" s="57" t="n">
        <v>46188</v>
      </c>
      <c r="B417" s="58" t="inlineStr">
        <is>
          <t>Impuestos</t>
        </is>
      </c>
      <c r="C417" s="58" t="inlineStr">
        <is>
          <t>Impuestos del mes</t>
        </is>
      </c>
      <c r="D417" s="59" t="n">
        <v>22330</v>
      </c>
    </row>
    <row r="418">
      <c r="A418" s="57" t="n">
        <v>46189</v>
      </c>
      <c r="B418" s="58" t="inlineStr">
        <is>
          <t>Ventas al contado</t>
        </is>
      </c>
      <c r="C418" s="58" t="inlineStr">
        <is>
          <t>Ventas del día</t>
        </is>
      </c>
      <c r="D418" s="59" t="n">
        <v>7660</v>
      </c>
    </row>
    <row r="419">
      <c r="A419" s="57" t="n">
        <v>46189</v>
      </c>
      <c r="B419" s="58" t="inlineStr">
        <is>
          <t>Cobros a clientes</t>
        </is>
      </c>
      <c r="C419" s="58" t="inlineStr">
        <is>
          <t>Pago de Mercado Central</t>
        </is>
      </c>
      <c r="D419" s="59" t="n">
        <v>9950</v>
      </c>
    </row>
    <row r="420">
      <c r="A420" s="57" t="n">
        <v>46190</v>
      </c>
      <c r="B420" s="58" t="inlineStr">
        <is>
          <t>Ventas al contado</t>
        </is>
      </c>
      <c r="C420" s="58" t="inlineStr">
        <is>
          <t>Ventas del día</t>
        </is>
      </c>
      <c r="D420" s="59" t="n">
        <v>7860</v>
      </c>
    </row>
    <row r="421">
      <c r="A421" s="57" t="n">
        <v>46190</v>
      </c>
      <c r="B421" s="58" t="inlineStr">
        <is>
          <t>Ventas a crédito</t>
        </is>
      </c>
      <c r="C421" s="58" t="inlineStr">
        <is>
          <t>Factura 1094 · Hotel Plaza</t>
        </is>
      </c>
      <c r="D421" s="59" t="n">
        <v>3290</v>
      </c>
    </row>
    <row r="422">
      <c r="A422" s="57" t="n">
        <v>46191</v>
      </c>
      <c r="B422" s="58" t="inlineStr">
        <is>
          <t>Ventas al contado</t>
        </is>
      </c>
      <c r="C422" s="58" t="inlineStr">
        <is>
          <t>Ventas del día</t>
        </is>
      </c>
      <c r="D422" s="59" t="n">
        <v>8880</v>
      </c>
    </row>
    <row r="423">
      <c r="A423" s="57" t="n">
        <v>46191</v>
      </c>
      <c r="B423" s="58" t="inlineStr">
        <is>
          <t>Cobros a clientes</t>
        </is>
      </c>
      <c r="C423" s="58" t="inlineStr">
        <is>
          <t>Pago de Distribuidora Sol</t>
        </is>
      </c>
      <c r="D423" s="59" t="n">
        <v>8500</v>
      </c>
    </row>
    <row r="424">
      <c r="A424" s="57" t="n">
        <v>46192</v>
      </c>
      <c r="B424" s="58" t="inlineStr">
        <is>
          <t>Ventas al contado</t>
        </is>
      </c>
      <c r="C424" s="58" t="inlineStr">
        <is>
          <t>Ventas del día</t>
        </is>
      </c>
      <c r="D424" s="59" t="n">
        <v>8560</v>
      </c>
    </row>
    <row r="425">
      <c r="A425" s="57" t="n">
        <v>46192</v>
      </c>
      <c r="B425" s="58" t="inlineStr">
        <is>
          <t>Ventas a crédito</t>
        </is>
      </c>
      <c r="C425" s="58" t="inlineStr">
        <is>
          <t>Factura 1095 · Mercado Central</t>
        </is>
      </c>
      <c r="D425" s="59" t="n">
        <v>7390</v>
      </c>
    </row>
    <row r="426">
      <c r="A426" s="57" t="n">
        <v>46192</v>
      </c>
      <c r="B426" s="58" t="inlineStr">
        <is>
          <t>Transporte</t>
        </is>
      </c>
      <c r="C426" s="58" t="inlineStr">
        <is>
          <t>Fletes de la semana</t>
        </is>
      </c>
      <c r="D426" s="59" t="n">
        <v>2160</v>
      </c>
    </row>
    <row r="427">
      <c r="A427" s="57" t="n">
        <v>46192</v>
      </c>
      <c r="B427" s="58" t="inlineStr">
        <is>
          <t>Otros gastos</t>
        </is>
      </c>
      <c r="C427" s="58" t="inlineStr">
        <is>
          <t>Gastos varios</t>
        </is>
      </c>
      <c r="D427" s="59" t="n">
        <v>780</v>
      </c>
    </row>
    <row r="428">
      <c r="A428" s="57" t="n">
        <v>46193</v>
      </c>
      <c r="B428" s="58" t="inlineStr">
        <is>
          <t>Ventas al contado</t>
        </is>
      </c>
      <c r="C428" s="58" t="inlineStr">
        <is>
          <t>Ventas del día</t>
        </is>
      </c>
      <c r="D428" s="59" t="n">
        <v>8020</v>
      </c>
    </row>
    <row r="429">
      <c r="A429" s="57" t="n">
        <v>46193</v>
      </c>
      <c r="B429" s="58" t="inlineStr">
        <is>
          <t>Cobros a clientes</t>
        </is>
      </c>
      <c r="C429" s="58" t="inlineStr">
        <is>
          <t>Pago de Comercial Andina</t>
        </is>
      </c>
      <c r="D429" s="59" t="n">
        <v>9300</v>
      </c>
    </row>
    <row r="430">
      <c r="A430" s="57" t="n">
        <v>46193</v>
      </c>
      <c r="B430" s="58" t="inlineStr">
        <is>
          <t>Marketing</t>
        </is>
      </c>
      <c r="C430" s="58" t="inlineStr">
        <is>
          <t>Publicidad del mes</t>
        </is>
      </c>
      <c r="D430" s="59" t="n">
        <v>6000</v>
      </c>
    </row>
    <row r="431">
      <c r="A431" s="57" t="n">
        <v>46195</v>
      </c>
      <c r="B431" s="58" t="inlineStr">
        <is>
          <t>Ventas al contado</t>
        </is>
      </c>
      <c r="C431" s="58" t="inlineStr">
        <is>
          <t>Ventas del día</t>
        </is>
      </c>
      <c r="D431" s="59" t="n">
        <v>6330</v>
      </c>
    </row>
    <row r="432">
      <c r="A432" s="57" t="n">
        <v>46195</v>
      </c>
      <c r="B432" s="58" t="inlineStr">
        <is>
          <t>Ventas a crédito</t>
        </is>
      </c>
      <c r="C432" s="58" t="inlineStr">
        <is>
          <t>Factura 1096 · Farmacia Vida</t>
        </is>
      </c>
      <c r="D432" s="59" t="n">
        <v>5490</v>
      </c>
    </row>
    <row r="433">
      <c r="A433" s="57" t="n">
        <v>46195</v>
      </c>
      <c r="B433" s="58" t="inlineStr">
        <is>
          <t>Ventas a crédito</t>
        </is>
      </c>
      <c r="C433" s="58" t="inlineStr">
        <is>
          <t>Factura 1097 · Distribuidora Sol</t>
        </is>
      </c>
      <c r="D433" s="59" t="n">
        <v>4430</v>
      </c>
    </row>
    <row r="434">
      <c r="A434" s="57" t="n">
        <v>46195</v>
      </c>
      <c r="B434" s="58" t="inlineStr">
        <is>
          <t>Proveedores / mercadería</t>
        </is>
      </c>
      <c r="C434" s="58" t="inlineStr">
        <is>
          <t>Compra semanal de mercadería</t>
        </is>
      </c>
      <c r="D434" s="59" t="n">
        <v>39450</v>
      </c>
    </row>
    <row r="435">
      <c r="A435" s="57" t="n">
        <v>46196</v>
      </c>
      <c r="B435" s="58" t="inlineStr">
        <is>
          <t>Ventas al contado</t>
        </is>
      </c>
      <c r="C435" s="58" t="inlineStr">
        <is>
          <t>Ventas del día</t>
        </is>
      </c>
      <c r="D435" s="59" t="n">
        <v>4900</v>
      </c>
    </row>
    <row r="436">
      <c r="A436" s="57" t="n">
        <v>46196</v>
      </c>
      <c r="B436" s="58" t="inlineStr">
        <is>
          <t>Cobros a clientes</t>
        </is>
      </c>
      <c r="C436" s="58" t="inlineStr">
        <is>
          <t>Pago de Comercial Andina</t>
        </is>
      </c>
      <c r="D436" s="59" t="n">
        <v>9170</v>
      </c>
    </row>
    <row r="437">
      <c r="A437" s="57" t="n">
        <v>46196</v>
      </c>
      <c r="B437" s="58" t="inlineStr">
        <is>
          <t>Otros gastos</t>
        </is>
      </c>
      <c r="C437" s="58" t="inlineStr">
        <is>
          <t>Gastos varios</t>
        </is>
      </c>
      <c r="D437" s="59" t="n">
        <v>390</v>
      </c>
    </row>
    <row r="438">
      <c r="A438" s="57" t="n">
        <v>46197</v>
      </c>
      <c r="B438" s="58" t="inlineStr">
        <is>
          <t>Ventas al contado</t>
        </is>
      </c>
      <c r="C438" s="58" t="inlineStr">
        <is>
          <t>Ventas del día</t>
        </is>
      </c>
      <c r="D438" s="59" t="n">
        <v>7830</v>
      </c>
    </row>
    <row r="439">
      <c r="A439" s="57" t="n">
        <v>46197</v>
      </c>
      <c r="B439" s="58" t="inlineStr">
        <is>
          <t>Ventas a crédito</t>
        </is>
      </c>
      <c r="C439" s="58" t="inlineStr">
        <is>
          <t>Factura 1098 · Comercial Andina</t>
        </is>
      </c>
      <c r="D439" s="59" t="n">
        <v>6760</v>
      </c>
    </row>
    <row r="440">
      <c r="A440" s="57" t="n">
        <v>46198</v>
      </c>
      <c r="B440" s="58" t="inlineStr">
        <is>
          <t>Ventas al contado</t>
        </is>
      </c>
      <c r="C440" s="58" t="inlineStr">
        <is>
          <t>Ventas del día</t>
        </is>
      </c>
      <c r="D440" s="59" t="n">
        <v>7190</v>
      </c>
    </row>
    <row r="441">
      <c r="A441" s="57" t="n">
        <v>46198</v>
      </c>
      <c r="B441" s="58" t="inlineStr">
        <is>
          <t>Cobros a clientes</t>
        </is>
      </c>
      <c r="C441" s="58" t="inlineStr">
        <is>
          <t>Pago de Farmacia Vida</t>
        </is>
      </c>
      <c r="D441" s="59" t="n">
        <v>8310</v>
      </c>
    </row>
    <row r="442">
      <c r="A442" s="57" t="n">
        <v>46199</v>
      </c>
      <c r="B442" s="58" t="inlineStr">
        <is>
          <t>Ventas al contado</t>
        </is>
      </c>
      <c r="C442" s="58" t="inlineStr">
        <is>
          <t>Ventas del día</t>
        </is>
      </c>
      <c r="D442" s="59" t="n">
        <v>6490</v>
      </c>
    </row>
    <row r="443">
      <c r="A443" s="57" t="n">
        <v>46199</v>
      </c>
      <c r="B443" s="58" t="inlineStr">
        <is>
          <t>Ventas a crédito</t>
        </is>
      </c>
      <c r="C443" s="58" t="inlineStr">
        <is>
          <t>Factura 1099 · Restaurante El Patio</t>
        </is>
      </c>
      <c r="D443" s="59" t="n">
        <v>6830</v>
      </c>
    </row>
    <row r="444">
      <c r="A444" s="57" t="n">
        <v>46199</v>
      </c>
      <c r="B444" s="58" t="inlineStr">
        <is>
          <t>Transporte</t>
        </is>
      </c>
      <c r="C444" s="58" t="inlineStr">
        <is>
          <t>Fletes de la semana</t>
        </is>
      </c>
      <c r="D444" s="59" t="n">
        <v>1980</v>
      </c>
    </row>
    <row r="445">
      <c r="A445" s="57" t="n">
        <v>46199</v>
      </c>
      <c r="B445" s="58" t="inlineStr">
        <is>
          <t>Otros gastos</t>
        </is>
      </c>
      <c r="C445" s="58" t="inlineStr">
        <is>
          <t>Gastos varios</t>
        </is>
      </c>
      <c r="D445" s="59" t="n">
        <v>560</v>
      </c>
    </row>
    <row r="446">
      <c r="A446" s="57" t="n">
        <v>46200</v>
      </c>
      <c r="B446" s="58" t="inlineStr">
        <is>
          <t>Ventas al contado</t>
        </is>
      </c>
      <c r="C446" s="58" t="inlineStr">
        <is>
          <t>Ventas del día</t>
        </is>
      </c>
      <c r="D446" s="59" t="n">
        <v>6570</v>
      </c>
    </row>
    <row r="447">
      <c r="A447" s="57" t="n">
        <v>46200</v>
      </c>
      <c r="B447" s="58" t="inlineStr">
        <is>
          <t>Cobros a clientes</t>
        </is>
      </c>
      <c r="C447" s="58" t="inlineStr">
        <is>
          <t>Pago de Farmacia Vida</t>
        </is>
      </c>
      <c r="D447" s="59" t="n">
        <v>9510</v>
      </c>
    </row>
    <row r="448">
      <c r="A448" s="57" t="n">
        <v>46201</v>
      </c>
      <c r="B448" s="58" t="inlineStr">
        <is>
          <t>Otros ingresos</t>
        </is>
      </c>
      <c r="C448" s="58" t="inlineStr">
        <is>
          <t>Venta de material en desuso</t>
        </is>
      </c>
      <c r="D448" s="59" t="n">
        <v>1260</v>
      </c>
    </row>
    <row r="449">
      <c r="A449" s="57" t="n">
        <v>46202</v>
      </c>
      <c r="B449" s="58" t="inlineStr">
        <is>
          <t>Ventas al contado</t>
        </is>
      </c>
      <c r="C449" s="58" t="inlineStr">
        <is>
          <t>Ventas del día</t>
        </is>
      </c>
      <c r="D449" s="59" t="n">
        <v>4970</v>
      </c>
    </row>
    <row r="450">
      <c r="A450" s="57" t="n">
        <v>46202</v>
      </c>
      <c r="B450" s="58" t="inlineStr">
        <is>
          <t>Ventas a crédito</t>
        </is>
      </c>
      <c r="C450" s="58" t="inlineStr">
        <is>
          <t>Factura 1100 · Mercado Central</t>
        </is>
      </c>
      <c r="D450" s="59" t="n">
        <v>5820</v>
      </c>
    </row>
    <row r="451">
      <c r="A451" s="57" t="n">
        <v>46202</v>
      </c>
      <c r="B451" s="58" t="inlineStr">
        <is>
          <t>Proveedores / mercadería</t>
        </is>
      </c>
      <c r="C451" s="58" t="inlineStr">
        <is>
          <t>Compra semanal de mercadería</t>
        </is>
      </c>
      <c r="D451" s="59" t="n">
        <v>36160</v>
      </c>
    </row>
    <row r="452">
      <c r="A452" s="57" t="n">
        <v>46203</v>
      </c>
      <c r="B452" s="58" t="inlineStr">
        <is>
          <t>Ventas al contado</t>
        </is>
      </c>
      <c r="C452" s="58" t="inlineStr">
        <is>
          <t>Ventas del día</t>
        </is>
      </c>
      <c r="D452" s="59" t="n">
        <v>7760</v>
      </c>
    </row>
    <row r="453">
      <c r="A453" s="57" t="n">
        <v>46203</v>
      </c>
      <c r="B453" s="58" t="inlineStr">
        <is>
          <t>Cobros a clientes</t>
        </is>
      </c>
      <c r="C453" s="58" t="inlineStr">
        <is>
          <t>Pago de Mercado Central</t>
        </is>
      </c>
      <c r="D453" s="59" t="n">
        <v>12720</v>
      </c>
    </row>
    <row r="454">
      <c r="A454" s="57" t="n">
        <v>46203</v>
      </c>
      <c r="B454" s="58" t="inlineStr">
        <is>
          <t>Sueldos y cargas sociales</t>
        </is>
      </c>
      <c r="C454" s="58" t="inlineStr">
        <is>
          <t>Sueldos del mes</t>
        </is>
      </c>
      <c r="D454" s="59" t="n">
        <v>85000</v>
      </c>
    </row>
    <row r="455">
      <c r="A455" s="57" t="n">
        <v>46204</v>
      </c>
      <c r="B455" s="58" t="inlineStr">
        <is>
          <t>Ventas al contado</t>
        </is>
      </c>
      <c r="C455" s="58" t="inlineStr">
        <is>
          <t>Ventas del día</t>
        </is>
      </c>
      <c r="D455" s="59" t="n">
        <v>8560</v>
      </c>
    </row>
    <row r="456">
      <c r="A456" s="57" t="n">
        <v>46204</v>
      </c>
      <c r="B456" s="58" t="inlineStr">
        <is>
          <t>Ventas a crédito</t>
        </is>
      </c>
      <c r="C456" s="58" t="inlineStr">
        <is>
          <t>Factura 1101 · Restaurante El Patio</t>
        </is>
      </c>
      <c r="D456" s="59" t="n">
        <v>7730</v>
      </c>
    </row>
    <row r="457">
      <c r="A457" s="57" t="n">
        <v>46204</v>
      </c>
      <c r="B457" s="58" t="inlineStr">
        <is>
          <t>Ventas a crédito</t>
        </is>
      </c>
      <c r="C457" s="58" t="inlineStr">
        <is>
          <t>Factura 1102 · Distribuidora Sol</t>
        </is>
      </c>
      <c r="D457" s="59" t="n">
        <v>8660</v>
      </c>
    </row>
    <row r="458">
      <c r="A458" s="57" t="n">
        <v>46205</v>
      </c>
      <c r="B458" s="58" t="inlineStr">
        <is>
          <t>Ventas al contado</t>
        </is>
      </c>
      <c r="C458" s="58" t="inlineStr">
        <is>
          <t>Ventas del día</t>
        </is>
      </c>
      <c r="D458" s="59" t="n">
        <v>7220</v>
      </c>
    </row>
    <row r="459">
      <c r="A459" s="57" t="n">
        <v>46205</v>
      </c>
      <c r="B459" s="58" t="inlineStr">
        <is>
          <t>Cobros a clientes</t>
        </is>
      </c>
      <c r="C459" s="58" t="inlineStr">
        <is>
          <t>Pago de Farmacia Vida</t>
        </is>
      </c>
      <c r="D459" s="59" t="n">
        <v>10500</v>
      </c>
    </row>
    <row r="460">
      <c r="A460" s="57" t="n">
        <v>46206</v>
      </c>
      <c r="B460" s="58" t="inlineStr">
        <is>
          <t>Ventas al contado</t>
        </is>
      </c>
      <c r="C460" s="58" t="inlineStr">
        <is>
          <t>Ventas del día</t>
        </is>
      </c>
      <c r="D460" s="59" t="n">
        <v>5600</v>
      </c>
    </row>
    <row r="461">
      <c r="A461" s="57" t="n">
        <v>46206</v>
      </c>
      <c r="B461" s="58" t="inlineStr">
        <is>
          <t>Ventas a crédito</t>
        </is>
      </c>
      <c r="C461" s="58" t="inlineStr">
        <is>
          <t>Factura 1103 · Comercial Andina</t>
        </is>
      </c>
      <c r="D461" s="59" t="n">
        <v>5620</v>
      </c>
    </row>
    <row r="462">
      <c r="A462" s="57" t="n">
        <v>46206</v>
      </c>
      <c r="B462" s="58" t="inlineStr">
        <is>
          <t>Transporte</t>
        </is>
      </c>
      <c r="C462" s="58" t="inlineStr">
        <is>
          <t>Fletes de la semana</t>
        </is>
      </c>
      <c r="D462" s="59" t="n">
        <v>2210</v>
      </c>
    </row>
    <row r="463">
      <c r="A463" s="57" t="n">
        <v>46206</v>
      </c>
      <c r="B463" s="58" t="inlineStr">
        <is>
          <t>Otros gastos</t>
        </is>
      </c>
      <c r="C463" s="58" t="inlineStr">
        <is>
          <t>Gastos varios</t>
        </is>
      </c>
      <c r="D463" s="59" t="n">
        <v>710</v>
      </c>
    </row>
    <row r="464">
      <c r="A464" s="57" t="n">
        <v>46207</v>
      </c>
      <c r="B464" s="58" t="inlineStr">
        <is>
          <t>Ventas al contado</t>
        </is>
      </c>
      <c r="C464" s="58" t="inlineStr">
        <is>
          <t>Ventas del día</t>
        </is>
      </c>
      <c r="D464" s="59" t="n">
        <v>7120</v>
      </c>
    </row>
    <row r="465">
      <c r="A465" s="57" t="n">
        <v>46207</v>
      </c>
      <c r="B465" s="58" t="inlineStr">
        <is>
          <t>Cobros a clientes</t>
        </is>
      </c>
      <c r="C465" s="58" t="inlineStr">
        <is>
          <t>Pago de Mercado Central</t>
        </is>
      </c>
      <c r="D465" s="59" t="n">
        <v>7510</v>
      </c>
    </row>
    <row r="466">
      <c r="A466" s="57" t="n">
        <v>46208</v>
      </c>
      <c r="B466" s="58" t="inlineStr">
        <is>
          <t>Alquiler</t>
        </is>
      </c>
      <c r="C466" s="58" t="inlineStr">
        <is>
          <t>Alquiler del local</t>
        </is>
      </c>
      <c r="D466" s="59" t="n">
        <v>12000</v>
      </c>
    </row>
    <row r="467">
      <c r="A467" s="57" t="n">
        <v>46209</v>
      </c>
      <c r="B467" s="58" t="inlineStr">
        <is>
          <t>Ventas al contado</t>
        </is>
      </c>
      <c r="C467" s="58" t="inlineStr">
        <is>
          <t>Ventas del día</t>
        </is>
      </c>
      <c r="D467" s="59" t="n">
        <v>7950</v>
      </c>
    </row>
    <row r="468">
      <c r="A468" s="57" t="n">
        <v>46209</v>
      </c>
      <c r="B468" s="58" t="inlineStr">
        <is>
          <t>Ventas a crédito</t>
        </is>
      </c>
      <c r="C468" s="58" t="inlineStr">
        <is>
          <t>Factura 1104 · Constructora Alto</t>
        </is>
      </c>
      <c r="D468" s="59" t="n">
        <v>8830</v>
      </c>
    </row>
    <row r="469">
      <c r="A469" s="57" t="n">
        <v>46209</v>
      </c>
      <c r="B469" s="58" t="inlineStr">
        <is>
          <t>Proveedores / mercadería</t>
        </is>
      </c>
      <c r="C469" s="58" t="inlineStr">
        <is>
          <t>Compra semanal de mercadería</t>
        </is>
      </c>
      <c r="D469" s="59" t="n">
        <v>40270</v>
      </c>
    </row>
    <row r="470">
      <c r="A470" s="57" t="n">
        <v>46210</v>
      </c>
      <c r="B470" s="58" t="inlineStr">
        <is>
          <t>Ventas al contado</t>
        </is>
      </c>
      <c r="C470" s="58" t="inlineStr">
        <is>
          <t>Ventas del día</t>
        </is>
      </c>
      <c r="D470" s="59" t="n">
        <v>9080</v>
      </c>
    </row>
    <row r="471">
      <c r="A471" s="57" t="n">
        <v>46210</v>
      </c>
      <c r="B471" s="58" t="inlineStr">
        <is>
          <t>Cobros a clientes</t>
        </is>
      </c>
      <c r="C471" s="58" t="inlineStr">
        <is>
          <t>Pago de Distribuidora Sol</t>
        </is>
      </c>
      <c r="D471" s="59" t="n">
        <v>7220</v>
      </c>
    </row>
    <row r="472">
      <c r="A472" s="57" t="n">
        <v>46210</v>
      </c>
      <c r="B472" s="58" t="inlineStr">
        <is>
          <t>Otros gastos</t>
        </is>
      </c>
      <c r="C472" s="58" t="inlineStr">
        <is>
          <t>Gastos varios</t>
        </is>
      </c>
      <c r="D472" s="59" t="n">
        <v>820</v>
      </c>
    </row>
    <row r="473">
      <c r="A473" s="57" t="n">
        <v>46211</v>
      </c>
      <c r="B473" s="58" t="inlineStr">
        <is>
          <t>Ventas al contado</t>
        </is>
      </c>
      <c r="C473" s="58" t="inlineStr">
        <is>
          <t>Ventas del día</t>
        </is>
      </c>
      <c r="D473" s="59" t="n">
        <v>6850</v>
      </c>
    </row>
    <row r="474">
      <c r="A474" s="57" t="n">
        <v>46211</v>
      </c>
      <c r="B474" s="58" t="inlineStr">
        <is>
          <t>Ventas a crédito</t>
        </is>
      </c>
      <c r="C474" s="58" t="inlineStr">
        <is>
          <t>Factura 1105 · Mercado Central</t>
        </is>
      </c>
      <c r="D474" s="59" t="n">
        <v>7960</v>
      </c>
    </row>
    <row r="475">
      <c r="A475" s="57" t="n">
        <v>46211</v>
      </c>
      <c r="B475" s="58" t="inlineStr">
        <is>
          <t>Ventas a crédito</t>
        </is>
      </c>
      <c r="C475" s="58" t="inlineStr">
        <is>
          <t>Factura 1106 · Comercial Andina</t>
        </is>
      </c>
      <c r="D475" s="59" t="n">
        <v>6480</v>
      </c>
    </row>
    <row r="476">
      <c r="A476" s="57" t="n">
        <v>46212</v>
      </c>
      <c r="B476" s="58" t="inlineStr">
        <is>
          <t>Ventas al contado</t>
        </is>
      </c>
      <c r="C476" s="58" t="inlineStr">
        <is>
          <t>Ventas del día</t>
        </is>
      </c>
      <c r="D476" s="59" t="n">
        <v>7670</v>
      </c>
    </row>
    <row r="477">
      <c r="A477" s="57" t="n">
        <v>46212</v>
      </c>
      <c r="B477" s="58" t="inlineStr">
        <is>
          <t>Cobros a clientes</t>
        </is>
      </c>
      <c r="C477" s="58" t="inlineStr">
        <is>
          <t>Pago de Distribuidora Sol</t>
        </is>
      </c>
      <c r="D477" s="59" t="n">
        <v>8450</v>
      </c>
    </row>
    <row r="478">
      <c r="A478" s="57" t="n">
        <v>46213</v>
      </c>
      <c r="B478" s="58" t="inlineStr">
        <is>
          <t>Ventas al contado</t>
        </is>
      </c>
      <c r="C478" s="58" t="inlineStr">
        <is>
          <t>Ventas del día</t>
        </is>
      </c>
      <c r="D478" s="59" t="n">
        <v>7600</v>
      </c>
    </row>
    <row r="479">
      <c r="A479" s="57" t="n">
        <v>46213</v>
      </c>
      <c r="B479" s="58" t="inlineStr">
        <is>
          <t>Ventas a crédito</t>
        </is>
      </c>
      <c r="C479" s="58" t="inlineStr">
        <is>
          <t>Factura 1107 · Constructora Alto</t>
        </is>
      </c>
      <c r="D479" s="59" t="n">
        <v>4350</v>
      </c>
    </row>
    <row r="480">
      <c r="A480" s="57" t="n">
        <v>46213</v>
      </c>
      <c r="B480" s="58" t="inlineStr">
        <is>
          <t>Ventas a crédito</t>
        </is>
      </c>
      <c r="C480" s="58" t="inlineStr">
        <is>
          <t>Factura 1108 · Hotel Plaza</t>
        </is>
      </c>
      <c r="D480" s="59" t="n">
        <v>7110</v>
      </c>
    </row>
    <row r="481">
      <c r="A481" s="57" t="n">
        <v>46213</v>
      </c>
      <c r="B481" s="58" t="inlineStr">
        <is>
          <t>Servicios básicos</t>
        </is>
      </c>
      <c r="C481" s="58" t="inlineStr">
        <is>
          <t>Luz, agua, internet</t>
        </is>
      </c>
      <c r="D481" s="59" t="n">
        <v>4140</v>
      </c>
    </row>
    <row r="482">
      <c r="A482" s="57" t="n">
        <v>46213</v>
      </c>
      <c r="B482" s="58" t="inlineStr">
        <is>
          <t>Transporte</t>
        </is>
      </c>
      <c r="C482" s="58" t="inlineStr">
        <is>
          <t>Fletes de la semana</t>
        </is>
      </c>
      <c r="D482" s="59" t="n">
        <v>2360</v>
      </c>
    </row>
    <row r="483">
      <c r="A483" s="57" t="n">
        <v>46214</v>
      </c>
      <c r="B483" s="58" t="inlineStr">
        <is>
          <t>Ventas al contado</t>
        </is>
      </c>
      <c r="C483" s="58" t="inlineStr">
        <is>
          <t>Ventas del día</t>
        </is>
      </c>
      <c r="D483" s="59" t="n">
        <v>6680</v>
      </c>
    </row>
    <row r="484">
      <c r="A484" s="57" t="n">
        <v>46214</v>
      </c>
      <c r="B484" s="58" t="inlineStr">
        <is>
          <t>Cobros a clientes</t>
        </is>
      </c>
      <c r="C484" s="58" t="inlineStr">
        <is>
          <t>Pago de Distribuidora Sol</t>
        </is>
      </c>
      <c r="D484" s="59" t="n">
        <v>10110</v>
      </c>
    </row>
    <row r="485">
      <c r="A485" s="57" t="n">
        <v>46216</v>
      </c>
      <c r="B485" s="58" t="inlineStr">
        <is>
          <t>Ventas al contado</t>
        </is>
      </c>
      <c r="C485" s="58" t="inlineStr">
        <is>
          <t>Ventas del día</t>
        </is>
      </c>
      <c r="D485" s="59" t="n">
        <v>5930</v>
      </c>
    </row>
    <row r="486">
      <c r="A486" s="57" t="n">
        <v>46216</v>
      </c>
      <c r="B486" s="58" t="inlineStr">
        <is>
          <t>Ventas a crédito</t>
        </is>
      </c>
      <c r="C486" s="58" t="inlineStr">
        <is>
          <t>Factura 1109 · Constructora Alto</t>
        </is>
      </c>
      <c r="D486" s="59" t="n">
        <v>7070</v>
      </c>
    </row>
    <row r="487">
      <c r="A487" s="57" t="n">
        <v>46216</v>
      </c>
      <c r="B487" s="58" t="inlineStr">
        <is>
          <t>Proveedores / mercadería</t>
        </is>
      </c>
      <c r="C487" s="58" t="inlineStr">
        <is>
          <t>Compra semanal de mercadería</t>
        </is>
      </c>
      <c r="D487" s="59" t="n">
        <v>39120</v>
      </c>
    </row>
    <row r="488">
      <c r="A488" s="57" t="n">
        <v>46217</v>
      </c>
      <c r="B488" s="58" t="inlineStr">
        <is>
          <t>Ventas al contado</t>
        </is>
      </c>
      <c r="C488" s="58" t="inlineStr">
        <is>
          <t>Ventas del día</t>
        </is>
      </c>
      <c r="D488" s="59" t="n">
        <v>6610</v>
      </c>
    </row>
    <row r="489">
      <c r="A489" s="57" t="n">
        <v>46217</v>
      </c>
      <c r="B489" s="58" t="inlineStr">
        <is>
          <t>Cobros a clientes</t>
        </is>
      </c>
      <c r="C489" s="58" t="inlineStr">
        <is>
          <t>Pago de Comercial Andina</t>
        </is>
      </c>
      <c r="D489" s="59" t="n">
        <v>6790</v>
      </c>
    </row>
    <row r="490">
      <c r="A490" s="57" t="n">
        <v>46218</v>
      </c>
      <c r="B490" s="58" t="inlineStr">
        <is>
          <t>Ventas al contado</t>
        </is>
      </c>
      <c r="C490" s="58" t="inlineStr">
        <is>
          <t>Ventas del día</t>
        </is>
      </c>
      <c r="D490" s="59" t="n">
        <v>6900</v>
      </c>
    </row>
    <row r="491">
      <c r="A491" s="57" t="n">
        <v>46218</v>
      </c>
      <c r="B491" s="58" t="inlineStr">
        <is>
          <t>Ventas a crédito</t>
        </is>
      </c>
      <c r="C491" s="58" t="inlineStr">
        <is>
          <t>Factura 1110 · Comercial Andina</t>
        </is>
      </c>
      <c r="D491" s="59" t="n">
        <v>9450</v>
      </c>
    </row>
    <row r="492">
      <c r="A492" s="57" t="n">
        <v>46218</v>
      </c>
      <c r="B492" s="58" t="inlineStr">
        <is>
          <t>Ventas a crédito</t>
        </is>
      </c>
      <c r="C492" s="58" t="inlineStr">
        <is>
          <t>Factura 1111 · Constructora Alto</t>
        </is>
      </c>
      <c r="D492" s="59" t="n">
        <v>7940</v>
      </c>
    </row>
    <row r="493">
      <c r="A493" s="57" t="n">
        <v>46218</v>
      </c>
      <c r="B493" s="58" t="inlineStr">
        <is>
          <t>Impuestos</t>
        </is>
      </c>
      <c r="C493" s="58" t="inlineStr">
        <is>
          <t>Impuestos del mes</t>
        </is>
      </c>
      <c r="D493" s="59" t="n">
        <v>20520</v>
      </c>
    </row>
    <row r="494">
      <c r="A494" s="57" t="n">
        <v>46219</v>
      </c>
      <c r="B494" s="58" t="inlineStr">
        <is>
          <t>Ventas al contado</t>
        </is>
      </c>
      <c r="C494" s="58" t="inlineStr">
        <is>
          <t>Ventas del día</t>
        </is>
      </c>
      <c r="D494" s="59" t="n">
        <v>6120</v>
      </c>
    </row>
    <row r="495">
      <c r="A495" s="57" t="n">
        <v>46219</v>
      </c>
      <c r="B495" s="58" t="inlineStr">
        <is>
          <t>Cobros a clientes</t>
        </is>
      </c>
      <c r="C495" s="58" t="inlineStr">
        <is>
          <t>Pago de Comercial Andina</t>
        </is>
      </c>
      <c r="D495" s="59" t="n">
        <v>10480</v>
      </c>
    </row>
    <row r="496">
      <c r="A496" s="57" t="n">
        <v>46220</v>
      </c>
      <c r="B496" s="58" t="inlineStr">
        <is>
          <t>Ventas al contado</t>
        </is>
      </c>
      <c r="C496" s="58" t="inlineStr">
        <is>
          <t>Ventas del día</t>
        </is>
      </c>
      <c r="D496" s="59" t="n">
        <v>7040</v>
      </c>
    </row>
    <row r="497">
      <c r="A497" s="57" t="n">
        <v>46220</v>
      </c>
      <c r="B497" s="58" t="inlineStr">
        <is>
          <t>Ventas a crédito</t>
        </is>
      </c>
      <c r="C497" s="58" t="inlineStr">
        <is>
          <t>Factura 1112 · Mercado Central</t>
        </is>
      </c>
      <c r="D497" s="59" t="n">
        <v>7680</v>
      </c>
    </row>
    <row r="498">
      <c r="A498" s="57" t="n">
        <v>46220</v>
      </c>
      <c r="B498" s="58" t="inlineStr">
        <is>
          <t>Ventas a crédito</t>
        </is>
      </c>
      <c r="C498" s="58" t="inlineStr">
        <is>
          <t>Factura 1113 · Restaurante El Patio</t>
        </is>
      </c>
      <c r="D498" s="59" t="n">
        <v>7700</v>
      </c>
    </row>
    <row r="499">
      <c r="A499" s="57" t="n">
        <v>46220</v>
      </c>
      <c r="B499" s="58" t="inlineStr">
        <is>
          <t>Transporte</t>
        </is>
      </c>
      <c r="C499" s="58" t="inlineStr">
        <is>
          <t>Fletes de la semana</t>
        </is>
      </c>
      <c r="D499" s="59" t="n">
        <v>2330</v>
      </c>
    </row>
    <row r="500">
      <c r="A500" s="57" t="n">
        <v>46220</v>
      </c>
      <c r="B500" s="58" t="inlineStr">
        <is>
          <t>Otros gastos</t>
        </is>
      </c>
      <c r="C500" s="58" t="inlineStr">
        <is>
          <t>Gastos varios</t>
        </is>
      </c>
      <c r="D500" s="59" t="n">
        <v>430</v>
      </c>
    </row>
    <row r="501">
      <c r="A501" s="57" t="n">
        <v>46220</v>
      </c>
      <c r="B501" s="58" t="inlineStr">
        <is>
          <t>Otros ingresos</t>
        </is>
      </c>
      <c r="C501" s="58" t="inlineStr">
        <is>
          <t>Venta de material en desuso</t>
        </is>
      </c>
      <c r="D501" s="59" t="n">
        <v>970</v>
      </c>
    </row>
    <row r="502">
      <c r="A502" s="57" t="n">
        <v>46221</v>
      </c>
      <c r="B502" s="58" t="inlineStr">
        <is>
          <t>Ventas al contado</t>
        </is>
      </c>
      <c r="C502" s="58" t="inlineStr">
        <is>
          <t>Ventas del día</t>
        </is>
      </c>
      <c r="D502" s="59" t="n">
        <v>9260</v>
      </c>
    </row>
    <row r="503">
      <c r="A503" s="57" t="n">
        <v>46221</v>
      </c>
      <c r="B503" s="58" t="inlineStr">
        <is>
          <t>Cobros a clientes</t>
        </is>
      </c>
      <c r="C503" s="58" t="inlineStr">
        <is>
          <t>Pago de Mercado Central</t>
        </is>
      </c>
      <c r="D503" s="59" t="n">
        <v>9020</v>
      </c>
    </row>
    <row r="504">
      <c r="A504" s="57" t="n">
        <v>46223</v>
      </c>
      <c r="B504" s="58" t="inlineStr">
        <is>
          <t>Ventas al contado</t>
        </is>
      </c>
      <c r="C504" s="58" t="inlineStr">
        <is>
          <t>Ventas del día</t>
        </is>
      </c>
      <c r="D504" s="59" t="n">
        <v>10390</v>
      </c>
    </row>
    <row r="505">
      <c r="A505" s="57" t="n">
        <v>46223</v>
      </c>
      <c r="B505" s="58" t="inlineStr">
        <is>
          <t>Ventas a crédito</t>
        </is>
      </c>
      <c r="C505" s="58" t="inlineStr">
        <is>
          <t>Factura 1114 · Restaurante El Patio</t>
        </is>
      </c>
      <c r="D505" s="59" t="n">
        <v>8600</v>
      </c>
    </row>
    <row r="506">
      <c r="A506" s="57" t="n">
        <v>46223</v>
      </c>
      <c r="B506" s="58" t="inlineStr">
        <is>
          <t>Proveedores / mercadería</t>
        </is>
      </c>
      <c r="C506" s="58" t="inlineStr">
        <is>
          <t>Compra semanal de mercadería</t>
        </is>
      </c>
      <c r="D506" s="59" t="n">
        <v>36510</v>
      </c>
    </row>
    <row r="507">
      <c r="A507" s="57" t="n">
        <v>46223</v>
      </c>
      <c r="B507" s="58" t="inlineStr">
        <is>
          <t>Marketing</t>
        </is>
      </c>
      <c r="C507" s="58" t="inlineStr">
        <is>
          <t>Publicidad del mes</t>
        </is>
      </c>
      <c r="D507" s="59" t="n">
        <v>6000</v>
      </c>
    </row>
    <row r="508">
      <c r="A508" s="57" t="n">
        <v>46224</v>
      </c>
      <c r="B508" s="58" t="inlineStr">
        <is>
          <t>Ventas al contado</t>
        </is>
      </c>
      <c r="C508" s="58" t="inlineStr">
        <is>
          <t>Ventas del día</t>
        </is>
      </c>
      <c r="D508" s="59" t="n">
        <v>7170</v>
      </c>
    </row>
    <row r="509">
      <c r="A509" s="57" t="n">
        <v>46224</v>
      </c>
      <c r="B509" s="58" t="inlineStr">
        <is>
          <t>Cobros a clientes</t>
        </is>
      </c>
      <c r="C509" s="58" t="inlineStr">
        <is>
          <t>Pago de Farmacia Vida</t>
        </is>
      </c>
      <c r="D509" s="59" t="n">
        <v>6370</v>
      </c>
    </row>
    <row r="510">
      <c r="A510" s="57" t="n">
        <v>46225</v>
      </c>
      <c r="B510" s="58" t="inlineStr">
        <is>
          <t>Ventas al contado</t>
        </is>
      </c>
      <c r="C510" s="58" t="inlineStr">
        <is>
          <t>Ventas del día</t>
        </is>
      </c>
      <c r="D510" s="59" t="n">
        <v>6450</v>
      </c>
    </row>
    <row r="511">
      <c r="A511" s="57" t="n">
        <v>46225</v>
      </c>
      <c r="B511" s="58" t="inlineStr">
        <is>
          <t>Ventas a crédito</t>
        </is>
      </c>
      <c r="C511" s="58" t="inlineStr">
        <is>
          <t>Factura 1115 · Restaurante El Patio</t>
        </is>
      </c>
      <c r="D511" s="59" t="n">
        <v>7600</v>
      </c>
    </row>
    <row r="512">
      <c r="A512" s="57" t="n">
        <v>46225</v>
      </c>
      <c r="B512" s="58" t="inlineStr">
        <is>
          <t>Ventas a crédito</t>
        </is>
      </c>
      <c r="C512" s="58" t="inlineStr">
        <is>
          <t>Factura 1116 · Distribuidora Sol</t>
        </is>
      </c>
      <c r="D512" s="59" t="n">
        <v>7010</v>
      </c>
    </row>
    <row r="513">
      <c r="A513" s="57" t="n">
        <v>46226</v>
      </c>
      <c r="B513" s="58" t="inlineStr">
        <is>
          <t>Ventas al contado</t>
        </is>
      </c>
      <c r="C513" s="58" t="inlineStr">
        <is>
          <t>Ventas del día</t>
        </is>
      </c>
      <c r="D513" s="59" t="n">
        <v>8700</v>
      </c>
    </row>
    <row r="514">
      <c r="A514" s="57" t="n">
        <v>46226</v>
      </c>
      <c r="B514" s="58" t="inlineStr">
        <is>
          <t>Cobros a clientes</t>
        </is>
      </c>
      <c r="C514" s="58" t="inlineStr">
        <is>
          <t>Pago de Distribuidora Sol</t>
        </is>
      </c>
      <c r="D514" s="59" t="n">
        <v>9040</v>
      </c>
    </row>
    <row r="515">
      <c r="A515" s="57" t="n">
        <v>46227</v>
      </c>
      <c r="B515" s="58" t="inlineStr">
        <is>
          <t>Ventas al contado</t>
        </is>
      </c>
      <c r="C515" s="58" t="inlineStr">
        <is>
          <t>Ventas del día</t>
        </is>
      </c>
      <c r="D515" s="59" t="n">
        <v>6320</v>
      </c>
    </row>
    <row r="516">
      <c r="A516" s="57" t="n">
        <v>46227</v>
      </c>
      <c r="B516" s="58" t="inlineStr">
        <is>
          <t>Ventas a crédito</t>
        </is>
      </c>
      <c r="C516" s="58" t="inlineStr">
        <is>
          <t>Factura 1117 · Mercado Central</t>
        </is>
      </c>
      <c r="D516" s="59" t="n">
        <v>7030</v>
      </c>
    </row>
    <row r="517">
      <c r="A517" s="57" t="n">
        <v>46227</v>
      </c>
      <c r="B517" s="58" t="inlineStr">
        <is>
          <t>Transporte</t>
        </is>
      </c>
      <c r="C517" s="58" t="inlineStr">
        <is>
          <t>Fletes de la semana</t>
        </is>
      </c>
      <c r="D517" s="59" t="n">
        <v>2880</v>
      </c>
    </row>
    <row r="518">
      <c r="A518" s="57" t="n">
        <v>46227</v>
      </c>
      <c r="B518" s="58" t="inlineStr">
        <is>
          <t>Otros gastos</t>
        </is>
      </c>
      <c r="C518" s="58" t="inlineStr">
        <is>
          <t>Gastos varios</t>
        </is>
      </c>
      <c r="D518" s="59" t="n">
        <v>970</v>
      </c>
    </row>
    <row r="519">
      <c r="A519" s="57" t="n">
        <v>46228</v>
      </c>
      <c r="B519" s="58" t="inlineStr">
        <is>
          <t>Ventas al contado</t>
        </is>
      </c>
      <c r="C519" s="58" t="inlineStr">
        <is>
          <t>Ventas del día</t>
        </is>
      </c>
      <c r="D519" s="59" t="n">
        <v>6490</v>
      </c>
    </row>
    <row r="520">
      <c r="A520" s="57" t="n">
        <v>46228</v>
      </c>
      <c r="B520" s="58" t="inlineStr">
        <is>
          <t>Cobros a clientes</t>
        </is>
      </c>
      <c r="C520" s="58" t="inlineStr">
        <is>
          <t>Pago de Hotel Plaza</t>
        </is>
      </c>
      <c r="D520" s="59" t="n">
        <v>7590</v>
      </c>
    </row>
    <row r="521">
      <c r="A521" s="57" t="n">
        <v>46230</v>
      </c>
      <c r="B521" s="58" t="inlineStr">
        <is>
          <t>Ventas al contado</t>
        </is>
      </c>
      <c r="C521" s="58" t="inlineStr">
        <is>
          <t>Ventas del día</t>
        </is>
      </c>
      <c r="D521" s="59" t="n">
        <v>8990</v>
      </c>
    </row>
    <row r="522">
      <c r="A522" s="57" t="n">
        <v>46230</v>
      </c>
      <c r="B522" s="58" t="inlineStr">
        <is>
          <t>Ventas a crédito</t>
        </is>
      </c>
      <c r="C522" s="58" t="inlineStr">
        <is>
          <t>Factura 1118 · Constructora Alto</t>
        </is>
      </c>
      <c r="D522" s="59" t="n">
        <v>7270</v>
      </c>
    </row>
    <row r="523">
      <c r="A523" s="57" t="n">
        <v>46230</v>
      </c>
      <c r="B523" s="58" t="inlineStr">
        <is>
          <t>Proveedores / mercadería</t>
        </is>
      </c>
      <c r="C523" s="58" t="inlineStr">
        <is>
          <t>Compra semanal de mercadería</t>
        </is>
      </c>
      <c r="D523" s="59" t="n">
        <v>40300</v>
      </c>
    </row>
    <row r="524">
      <c r="A524" s="57" t="n">
        <v>46231</v>
      </c>
      <c r="B524" s="58" t="inlineStr">
        <is>
          <t>Ventas al contado</t>
        </is>
      </c>
      <c r="C524" s="58" t="inlineStr">
        <is>
          <t>Ventas del día</t>
        </is>
      </c>
      <c r="D524" s="59" t="n">
        <v>7920</v>
      </c>
    </row>
    <row r="525">
      <c r="A525" s="57" t="n">
        <v>46231</v>
      </c>
      <c r="B525" s="58" t="inlineStr">
        <is>
          <t>Cobros a clientes</t>
        </is>
      </c>
      <c r="C525" s="58" t="inlineStr">
        <is>
          <t>Pago de Farmacia Vida</t>
        </is>
      </c>
      <c r="D525" s="59" t="n">
        <v>9030</v>
      </c>
    </row>
    <row r="526">
      <c r="A526" s="57" t="n">
        <v>46232</v>
      </c>
      <c r="B526" s="58" t="inlineStr">
        <is>
          <t>Ventas al contado</t>
        </is>
      </c>
      <c r="C526" s="58" t="inlineStr">
        <is>
          <t>Ventas del día</t>
        </is>
      </c>
      <c r="D526" s="59" t="n">
        <v>8860</v>
      </c>
    </row>
    <row r="527">
      <c r="A527" s="57" t="n">
        <v>46232</v>
      </c>
      <c r="B527" s="58" t="inlineStr">
        <is>
          <t>Ventas a crédito</t>
        </is>
      </c>
      <c r="C527" s="58" t="inlineStr">
        <is>
          <t>Factura 1119 · Constructora Alto</t>
        </is>
      </c>
      <c r="D527" s="59" t="n">
        <v>6440</v>
      </c>
    </row>
    <row r="528">
      <c r="A528" s="57" t="n">
        <v>46233</v>
      </c>
      <c r="B528" s="58" t="inlineStr">
        <is>
          <t>Ventas al contado</t>
        </is>
      </c>
      <c r="C528" s="58" t="inlineStr">
        <is>
          <t>Ventas del día</t>
        </is>
      </c>
      <c r="D528" s="59" t="n">
        <v>8130</v>
      </c>
    </row>
    <row r="529">
      <c r="A529" s="57" t="n">
        <v>46233</v>
      </c>
      <c r="B529" s="58" t="inlineStr">
        <is>
          <t>Cobros a clientes</t>
        </is>
      </c>
      <c r="C529" s="58" t="inlineStr">
        <is>
          <t>Pago de Comercial Andina</t>
        </is>
      </c>
      <c r="D529" s="59" t="n">
        <v>8180</v>
      </c>
    </row>
    <row r="530">
      <c r="A530" s="57" t="n">
        <v>46234</v>
      </c>
      <c r="B530" s="58" t="inlineStr">
        <is>
          <t>Ventas al contado</t>
        </is>
      </c>
      <c r="C530" s="58" t="inlineStr">
        <is>
          <t>Ventas del día</t>
        </is>
      </c>
      <c r="D530" s="59" t="n">
        <v>8490</v>
      </c>
    </row>
    <row r="531">
      <c r="A531" s="57" t="n">
        <v>46234</v>
      </c>
      <c r="B531" s="58" t="inlineStr">
        <is>
          <t>Ventas a crédito</t>
        </is>
      </c>
      <c r="C531" s="58" t="inlineStr">
        <is>
          <t>Factura 1120 · Hotel Plaza</t>
        </is>
      </c>
      <c r="D531" s="59" t="n">
        <v>4440</v>
      </c>
    </row>
    <row r="532">
      <c r="A532" s="57" t="n">
        <v>46234</v>
      </c>
      <c r="B532" s="58" t="inlineStr">
        <is>
          <t>Ventas a crédito</t>
        </is>
      </c>
      <c r="C532" s="58" t="inlineStr">
        <is>
          <t>Factura 1121 · Mercado Central</t>
        </is>
      </c>
      <c r="D532" s="59" t="n">
        <v>8450</v>
      </c>
    </row>
    <row r="533">
      <c r="A533" s="57" t="n">
        <v>46234</v>
      </c>
      <c r="B533" s="58" t="inlineStr">
        <is>
          <t>Transporte</t>
        </is>
      </c>
      <c r="C533" s="58" t="inlineStr">
        <is>
          <t>Fletes de la semana</t>
        </is>
      </c>
      <c r="D533" s="59" t="n">
        <v>2620</v>
      </c>
    </row>
    <row r="534">
      <c r="A534" s="57" t="n">
        <v>46234</v>
      </c>
      <c r="B534" s="58" t="inlineStr">
        <is>
          <t>Sueldos y cargas sociales</t>
        </is>
      </c>
      <c r="C534" s="58" t="inlineStr">
        <is>
          <t>Sueldos del mes</t>
        </is>
      </c>
      <c r="D534" s="59" t="n">
        <v>85000</v>
      </c>
    </row>
    <row r="535">
      <c r="A535" s="57" t="n">
        <v>46235</v>
      </c>
      <c r="B535" s="58" t="inlineStr">
        <is>
          <t>Ventas al contado</t>
        </is>
      </c>
      <c r="C535" s="58" t="inlineStr">
        <is>
          <t>Ventas del día</t>
        </is>
      </c>
      <c r="D535" s="59" t="n">
        <v>7360</v>
      </c>
    </row>
    <row r="536">
      <c r="A536" s="57" t="n">
        <v>46235</v>
      </c>
      <c r="B536" s="58" t="inlineStr">
        <is>
          <t>Cobros a clientes</t>
        </is>
      </c>
      <c r="C536" s="58" t="inlineStr">
        <is>
          <t>Pago de Mercado Central</t>
        </is>
      </c>
      <c r="D536" s="59" t="n">
        <v>8470</v>
      </c>
    </row>
    <row r="537">
      <c r="A537" s="57" t="n">
        <v>46237</v>
      </c>
      <c r="B537" s="58" t="inlineStr">
        <is>
          <t>Ventas al contado</t>
        </is>
      </c>
      <c r="C537" s="58" t="inlineStr">
        <is>
          <t>Ventas del día</t>
        </is>
      </c>
      <c r="D537" s="59" t="n">
        <v>6730</v>
      </c>
    </row>
    <row r="538">
      <c r="A538" s="57" t="n">
        <v>46237</v>
      </c>
      <c r="B538" s="58" t="inlineStr">
        <is>
          <t>Ventas a crédito</t>
        </is>
      </c>
      <c r="C538" s="58" t="inlineStr">
        <is>
          <t>Factura 1122 · Hotel Plaza</t>
        </is>
      </c>
      <c r="D538" s="59" t="n">
        <v>5410</v>
      </c>
    </row>
    <row r="539">
      <c r="A539" s="57" t="n">
        <v>46237</v>
      </c>
      <c r="B539" s="58" t="inlineStr">
        <is>
          <t>Proveedores / mercadería</t>
        </is>
      </c>
      <c r="C539" s="58" t="inlineStr">
        <is>
          <t>Compra semanal de mercadería</t>
        </is>
      </c>
      <c r="D539" s="59" t="n">
        <v>40500</v>
      </c>
    </row>
    <row r="540">
      <c r="A540" s="57" t="n">
        <v>46238</v>
      </c>
      <c r="B540" s="58" t="inlineStr">
        <is>
          <t>Ventas al contado</t>
        </is>
      </c>
      <c r="C540" s="58" t="inlineStr">
        <is>
          <t>Ventas del día</t>
        </is>
      </c>
      <c r="D540" s="59" t="n">
        <v>7880</v>
      </c>
    </row>
    <row r="541">
      <c r="A541" s="57" t="n">
        <v>46238</v>
      </c>
      <c r="B541" s="58" t="inlineStr">
        <is>
          <t>Cobros a clientes</t>
        </is>
      </c>
      <c r="C541" s="58" t="inlineStr">
        <is>
          <t>Pago de Hotel Plaza</t>
        </is>
      </c>
      <c r="D541" s="59" t="n">
        <v>7460</v>
      </c>
    </row>
    <row r="542">
      <c r="A542" s="57" t="n">
        <v>46238</v>
      </c>
      <c r="B542" s="58" t="inlineStr">
        <is>
          <t>Otros gastos</t>
        </is>
      </c>
      <c r="C542" s="58" t="inlineStr">
        <is>
          <t>Gastos varios</t>
        </is>
      </c>
      <c r="D542" s="59" t="n">
        <v>890</v>
      </c>
    </row>
    <row r="543">
      <c r="A543" s="57" t="n">
        <v>46239</v>
      </c>
      <c r="B543" s="58" t="inlineStr">
        <is>
          <t>Ventas al contado</t>
        </is>
      </c>
      <c r="C543" s="58" t="inlineStr">
        <is>
          <t>Ventas del día</t>
        </is>
      </c>
      <c r="D543" s="59" t="n">
        <v>7370</v>
      </c>
    </row>
    <row r="544">
      <c r="A544" s="57" t="n">
        <v>46239</v>
      </c>
      <c r="B544" s="58" t="inlineStr">
        <is>
          <t>Ventas a crédito</t>
        </is>
      </c>
      <c r="C544" s="58" t="inlineStr">
        <is>
          <t>Factura 1123 · Hotel Plaza</t>
        </is>
      </c>
      <c r="D544" s="59" t="n">
        <v>9670</v>
      </c>
    </row>
    <row r="545">
      <c r="A545" s="57" t="n">
        <v>46239</v>
      </c>
      <c r="B545" s="58" t="inlineStr">
        <is>
          <t>Alquiler</t>
        </is>
      </c>
      <c r="C545" s="58" t="inlineStr">
        <is>
          <t>Alquiler del local</t>
        </is>
      </c>
      <c r="D545" s="59" t="n">
        <v>12000</v>
      </c>
    </row>
    <row r="546">
      <c r="A546" s="57" t="n">
        <v>46240</v>
      </c>
      <c r="B546" s="58" t="inlineStr">
        <is>
          <t>Ventas al contado</t>
        </is>
      </c>
      <c r="C546" s="58" t="inlineStr">
        <is>
          <t>Ventas del día</t>
        </is>
      </c>
      <c r="D546" s="59" t="n">
        <v>8330</v>
      </c>
    </row>
    <row r="547">
      <c r="A547" s="57" t="n">
        <v>46240</v>
      </c>
      <c r="B547" s="58" t="inlineStr">
        <is>
          <t>Cobros a clientes</t>
        </is>
      </c>
      <c r="C547" s="58" t="inlineStr">
        <is>
          <t>Pago de Farmacia Vida</t>
        </is>
      </c>
      <c r="D547" s="59" t="n">
        <v>9270</v>
      </c>
    </row>
    <row r="548">
      <c r="A548" s="57" t="n">
        <v>46241</v>
      </c>
      <c r="B548" s="58" t="inlineStr">
        <is>
          <t>Ventas al contado</t>
        </is>
      </c>
      <c r="C548" s="58" t="inlineStr">
        <is>
          <t>Ventas del día</t>
        </is>
      </c>
      <c r="D548" s="59" t="n">
        <v>6280</v>
      </c>
    </row>
    <row r="549">
      <c r="A549" s="57" t="n">
        <v>46241</v>
      </c>
      <c r="B549" s="58" t="inlineStr">
        <is>
          <t>Ventas a crédito</t>
        </is>
      </c>
      <c r="C549" s="58" t="inlineStr">
        <is>
          <t>Factura 1124 · Hotel Plaza</t>
        </is>
      </c>
      <c r="D549" s="59" t="n">
        <v>10030</v>
      </c>
    </row>
    <row r="550">
      <c r="A550" s="57" t="n">
        <v>46241</v>
      </c>
      <c r="B550" s="58" t="inlineStr">
        <is>
          <t>Transporte</t>
        </is>
      </c>
      <c r="C550" s="58" t="inlineStr">
        <is>
          <t>Fletes de la semana</t>
        </is>
      </c>
      <c r="D550" s="59" t="n">
        <v>2710</v>
      </c>
    </row>
    <row r="551">
      <c r="A551" s="57" t="n">
        <v>46242</v>
      </c>
      <c r="B551" s="58" t="inlineStr">
        <is>
          <t>Ventas al contado</t>
        </is>
      </c>
      <c r="C551" s="58" t="inlineStr">
        <is>
          <t>Ventas del día</t>
        </is>
      </c>
      <c r="D551" s="59" t="n">
        <v>7060</v>
      </c>
    </row>
    <row r="552">
      <c r="A552" s="57" t="n">
        <v>46242</v>
      </c>
      <c r="B552" s="58" t="inlineStr">
        <is>
          <t>Cobros a clientes</t>
        </is>
      </c>
      <c r="C552" s="58" t="inlineStr">
        <is>
          <t>Pago de Restaurante El Patio</t>
        </is>
      </c>
      <c r="D552" s="59" t="n">
        <v>7090</v>
      </c>
    </row>
    <row r="553">
      <c r="A553" s="57" t="n">
        <v>46244</v>
      </c>
      <c r="B553" s="58" t="inlineStr">
        <is>
          <t>Ventas al contado</t>
        </is>
      </c>
      <c r="C553" s="58" t="inlineStr">
        <is>
          <t>Ventas del día</t>
        </is>
      </c>
      <c r="D553" s="59" t="n">
        <v>6620</v>
      </c>
    </row>
    <row r="554">
      <c r="A554" s="57" t="n">
        <v>46244</v>
      </c>
      <c r="B554" s="58" t="inlineStr">
        <is>
          <t>Ventas a crédito</t>
        </is>
      </c>
      <c r="C554" s="58" t="inlineStr">
        <is>
          <t>Factura 1125 · Farmacia Vida</t>
        </is>
      </c>
      <c r="D554" s="59" t="n">
        <v>5470</v>
      </c>
    </row>
    <row r="555">
      <c r="A555" s="57" t="n">
        <v>46244</v>
      </c>
      <c r="B555" s="58" t="inlineStr">
        <is>
          <t>Ventas a crédito</t>
        </is>
      </c>
      <c r="C555" s="58" t="inlineStr">
        <is>
          <t>Factura 1126 · Mercado Central</t>
        </is>
      </c>
      <c r="D555" s="59" t="n">
        <v>9480</v>
      </c>
    </row>
    <row r="556">
      <c r="A556" s="57" t="n">
        <v>46244</v>
      </c>
      <c r="B556" s="58" t="inlineStr">
        <is>
          <t>Proveedores / mercadería</t>
        </is>
      </c>
      <c r="C556" s="58" t="inlineStr">
        <is>
          <t>Compra semanal de mercadería</t>
        </is>
      </c>
      <c r="D556" s="59" t="n">
        <v>37930</v>
      </c>
    </row>
    <row r="557">
      <c r="A557" s="57" t="n">
        <v>46244</v>
      </c>
      <c r="B557" s="58" t="inlineStr">
        <is>
          <t>Servicios básicos</t>
        </is>
      </c>
      <c r="C557" s="58" t="inlineStr">
        <is>
          <t>Luz, agua, internet</t>
        </is>
      </c>
      <c r="D557" s="59" t="n">
        <v>2960</v>
      </c>
    </row>
    <row r="558">
      <c r="A558" s="57" t="n">
        <v>46245</v>
      </c>
      <c r="B558" s="58" t="inlineStr">
        <is>
          <t>Ventas al contado</t>
        </is>
      </c>
      <c r="C558" s="58" t="inlineStr">
        <is>
          <t>Ventas del día</t>
        </is>
      </c>
      <c r="D558" s="59" t="n">
        <v>7980</v>
      </c>
    </row>
    <row r="559">
      <c r="A559" s="57" t="n">
        <v>46245</v>
      </c>
      <c r="B559" s="58" t="inlineStr">
        <is>
          <t>Cobros a clientes</t>
        </is>
      </c>
      <c r="C559" s="58" t="inlineStr">
        <is>
          <t>Pago de Constructora Alto</t>
        </is>
      </c>
      <c r="D559" s="59" t="n">
        <v>7240</v>
      </c>
    </row>
    <row r="560">
      <c r="A560" s="57" t="n">
        <v>46245</v>
      </c>
      <c r="B560" s="58" t="inlineStr">
        <is>
          <t>Otros gastos</t>
        </is>
      </c>
      <c r="C560" s="58" t="inlineStr">
        <is>
          <t>Gastos varios</t>
        </is>
      </c>
      <c r="D560" s="59" t="n">
        <v>490</v>
      </c>
    </row>
    <row r="561">
      <c r="A561" s="57" t="n">
        <v>46246</v>
      </c>
      <c r="B561" s="58" t="inlineStr">
        <is>
          <t>Ventas al contado</t>
        </is>
      </c>
      <c r="C561" s="58" t="inlineStr">
        <is>
          <t>Ventas del día</t>
        </is>
      </c>
      <c r="D561" s="59" t="n">
        <v>7550</v>
      </c>
    </row>
    <row r="562">
      <c r="A562" s="57" t="n">
        <v>46246</v>
      </c>
      <c r="B562" s="58" t="inlineStr">
        <is>
          <t>Ventas a crédito</t>
        </is>
      </c>
      <c r="C562" s="58" t="inlineStr">
        <is>
          <t>Factura 1127 · Restaurante El Patio</t>
        </is>
      </c>
      <c r="D562" s="59" t="n">
        <v>3290</v>
      </c>
    </row>
    <row r="563">
      <c r="A563" s="57" t="n">
        <v>46247</v>
      </c>
      <c r="B563" s="58" t="inlineStr">
        <is>
          <t>Ventas al contado</t>
        </is>
      </c>
      <c r="C563" s="58" t="inlineStr">
        <is>
          <t>Ventas del día</t>
        </is>
      </c>
      <c r="D563" s="59" t="n">
        <v>7790</v>
      </c>
    </row>
    <row r="564">
      <c r="A564" s="57" t="n">
        <v>46247</v>
      </c>
      <c r="B564" s="58" t="inlineStr">
        <is>
          <t>Cobros a clientes</t>
        </is>
      </c>
      <c r="C564" s="58" t="inlineStr">
        <is>
          <t>Pago de Restaurante El Patio</t>
        </is>
      </c>
      <c r="D564" s="59" t="n">
        <v>7310</v>
      </c>
    </row>
    <row r="565">
      <c r="A565" s="57" t="n">
        <v>46248</v>
      </c>
      <c r="B565" s="58" t="inlineStr">
        <is>
          <t>Ventas al contado</t>
        </is>
      </c>
      <c r="C565" s="58" t="inlineStr">
        <is>
          <t>Ventas del día</t>
        </is>
      </c>
      <c r="D565" s="59" t="n">
        <v>8540</v>
      </c>
    </row>
    <row r="566">
      <c r="A566" s="57" t="n">
        <v>46248</v>
      </c>
      <c r="B566" s="58" t="inlineStr">
        <is>
          <t>Ventas a crédito</t>
        </is>
      </c>
      <c r="C566" s="58" t="inlineStr">
        <is>
          <t>Factura 1128 · Restaurante El Patio</t>
        </is>
      </c>
      <c r="D566" s="59" t="n">
        <v>9580</v>
      </c>
    </row>
    <row r="567">
      <c r="A567" s="57" t="n">
        <v>46248</v>
      </c>
      <c r="B567" s="58" t="inlineStr">
        <is>
          <t>Transporte</t>
        </is>
      </c>
      <c r="C567" s="58" t="inlineStr">
        <is>
          <t>Fletes de la semana</t>
        </is>
      </c>
      <c r="D567" s="59" t="n">
        <v>2530</v>
      </c>
    </row>
    <row r="568">
      <c r="A568" s="57" t="n">
        <v>46248</v>
      </c>
      <c r="B568" s="58" t="inlineStr">
        <is>
          <t>Otros gastos</t>
        </is>
      </c>
      <c r="C568" s="58" t="inlineStr">
        <is>
          <t>Gastos varios</t>
        </is>
      </c>
      <c r="D568" s="59" t="n">
        <v>910</v>
      </c>
    </row>
    <row r="569">
      <c r="A569" s="57" t="n">
        <v>46249</v>
      </c>
      <c r="B569" s="58" t="inlineStr">
        <is>
          <t>Ventas al contado</t>
        </is>
      </c>
      <c r="C569" s="58" t="inlineStr">
        <is>
          <t>Ventas del día</t>
        </is>
      </c>
      <c r="D569" s="59" t="n">
        <v>6200</v>
      </c>
    </row>
    <row r="570">
      <c r="A570" s="57" t="n">
        <v>46249</v>
      </c>
      <c r="B570" s="58" t="inlineStr">
        <is>
          <t>Cobros a clientes</t>
        </is>
      </c>
      <c r="C570" s="58" t="inlineStr">
        <is>
          <t>Pago de Hotel Plaza</t>
        </is>
      </c>
      <c r="D570" s="59" t="n">
        <v>7080</v>
      </c>
    </row>
    <row r="571">
      <c r="A571" s="57" t="n">
        <v>46249</v>
      </c>
      <c r="B571" s="58" t="inlineStr">
        <is>
          <t>Impuestos</t>
        </is>
      </c>
      <c r="C571" s="58" t="inlineStr">
        <is>
          <t>Impuestos del mes</t>
        </is>
      </c>
      <c r="D571" s="59" t="n">
        <v>22390</v>
      </c>
    </row>
    <row r="572">
      <c r="A572" s="57" t="n">
        <v>46251</v>
      </c>
      <c r="B572" s="58" t="inlineStr">
        <is>
          <t>Ventas al contado</t>
        </is>
      </c>
      <c r="C572" s="58" t="inlineStr">
        <is>
          <t>Ventas del día</t>
        </is>
      </c>
      <c r="D572" s="59" t="n">
        <v>8060</v>
      </c>
    </row>
    <row r="573">
      <c r="A573" s="57" t="n">
        <v>46251</v>
      </c>
      <c r="B573" s="58" t="inlineStr">
        <is>
          <t>Ventas a crédito</t>
        </is>
      </c>
      <c r="C573" s="58" t="inlineStr">
        <is>
          <t>Factura 1129 · Constructora Alto</t>
        </is>
      </c>
      <c r="D573" s="59" t="n">
        <v>6300</v>
      </c>
    </row>
    <row r="574">
      <c r="A574" s="57" t="n">
        <v>46251</v>
      </c>
      <c r="B574" s="58" t="inlineStr">
        <is>
          <t>Ventas a crédito</t>
        </is>
      </c>
      <c r="C574" s="58" t="inlineStr">
        <is>
          <t>Factura 1130 · Comercial Andina</t>
        </is>
      </c>
      <c r="D574" s="59" t="n">
        <v>6010</v>
      </c>
    </row>
    <row r="575">
      <c r="A575" s="57" t="n">
        <v>46251</v>
      </c>
      <c r="B575" s="58" t="inlineStr">
        <is>
          <t>Proveedores / mercadería</t>
        </is>
      </c>
      <c r="C575" s="58" t="inlineStr">
        <is>
          <t>Compra semanal de mercadería</t>
        </is>
      </c>
      <c r="D575" s="59" t="n">
        <v>43630</v>
      </c>
    </row>
    <row r="576">
      <c r="A576" s="57" t="n">
        <v>46252</v>
      </c>
      <c r="B576" s="58" t="inlineStr">
        <is>
          <t>Ventas al contado</t>
        </is>
      </c>
      <c r="C576" s="58" t="inlineStr">
        <is>
          <t>Ventas del día</t>
        </is>
      </c>
      <c r="D576" s="59" t="n">
        <v>7560</v>
      </c>
    </row>
    <row r="577">
      <c r="A577" s="57" t="n">
        <v>46252</v>
      </c>
      <c r="B577" s="58" t="inlineStr">
        <is>
          <t>Cobros a clientes</t>
        </is>
      </c>
      <c r="C577" s="58" t="inlineStr">
        <is>
          <t>Pago de Restaurante El Patio</t>
        </is>
      </c>
      <c r="D577" s="59" t="n">
        <v>8140</v>
      </c>
    </row>
    <row r="578">
      <c r="A578" s="57" t="n">
        <v>46252</v>
      </c>
      <c r="B578" s="58" t="inlineStr">
        <is>
          <t>Otros gastos</t>
        </is>
      </c>
      <c r="C578" s="58" t="inlineStr">
        <is>
          <t>Gastos varios</t>
        </is>
      </c>
      <c r="D578" s="59" t="n">
        <v>1030</v>
      </c>
    </row>
    <row r="579">
      <c r="A579" s="57" t="n">
        <v>46253</v>
      </c>
      <c r="B579" s="58" t="inlineStr">
        <is>
          <t>Ventas al contado</t>
        </is>
      </c>
      <c r="C579" s="58" t="inlineStr">
        <is>
          <t>Ventas del día</t>
        </is>
      </c>
      <c r="D579" s="59" t="n">
        <v>9040</v>
      </c>
    </row>
    <row r="580">
      <c r="A580" s="57" t="n">
        <v>46253</v>
      </c>
      <c r="B580" s="58" t="inlineStr">
        <is>
          <t>Ventas a crédito</t>
        </is>
      </c>
      <c r="C580" s="58" t="inlineStr">
        <is>
          <t>Factura 1131 · Farmacia Vida</t>
        </is>
      </c>
      <c r="D580" s="59" t="n">
        <v>4750</v>
      </c>
    </row>
    <row r="581">
      <c r="A581" s="57" t="n">
        <v>46254</v>
      </c>
      <c r="B581" s="58" t="inlineStr">
        <is>
          <t>Ventas al contado</t>
        </is>
      </c>
      <c r="C581" s="58" t="inlineStr">
        <is>
          <t>Ventas del día</t>
        </is>
      </c>
      <c r="D581" s="59" t="n">
        <v>7030</v>
      </c>
    </row>
    <row r="582">
      <c r="A582" s="57" t="n">
        <v>46254</v>
      </c>
      <c r="B582" s="58" t="inlineStr">
        <is>
          <t>Cobros a clientes</t>
        </is>
      </c>
      <c r="C582" s="58" t="inlineStr">
        <is>
          <t>Pago de Constructora Alto</t>
        </is>
      </c>
      <c r="D582" s="59" t="n">
        <v>8870</v>
      </c>
    </row>
    <row r="583">
      <c r="A583" s="57" t="n">
        <v>46254</v>
      </c>
      <c r="B583" s="58" t="inlineStr">
        <is>
          <t>Marketing</t>
        </is>
      </c>
      <c r="C583" s="58" t="inlineStr">
        <is>
          <t>Publicidad del mes</t>
        </is>
      </c>
      <c r="D583" s="59" t="n">
        <v>6000</v>
      </c>
    </row>
    <row r="584">
      <c r="A584" s="57" t="n">
        <v>46255</v>
      </c>
      <c r="B584" s="58" t="inlineStr">
        <is>
          <t>Ventas al contado</t>
        </is>
      </c>
      <c r="C584" s="58" t="inlineStr">
        <is>
          <t>Ventas del día</t>
        </is>
      </c>
      <c r="D584" s="59" t="n">
        <v>7040</v>
      </c>
    </row>
    <row r="585">
      <c r="A585" s="57" t="n">
        <v>46255</v>
      </c>
      <c r="B585" s="58" t="inlineStr">
        <is>
          <t>Ventas a crédito</t>
        </is>
      </c>
      <c r="C585" s="58" t="inlineStr">
        <is>
          <t>Factura 1132 · Restaurante El Patio</t>
        </is>
      </c>
      <c r="D585" s="59" t="n">
        <v>5480</v>
      </c>
    </row>
    <row r="586">
      <c r="A586" s="57" t="n">
        <v>46255</v>
      </c>
      <c r="B586" s="58" t="inlineStr">
        <is>
          <t>Transporte</t>
        </is>
      </c>
      <c r="C586" s="58" t="inlineStr">
        <is>
          <t>Fletes de la semana</t>
        </is>
      </c>
      <c r="D586" s="59" t="n">
        <v>3020</v>
      </c>
    </row>
    <row r="587">
      <c r="A587" s="57" t="n">
        <v>46255</v>
      </c>
      <c r="B587" s="58" t="inlineStr">
        <is>
          <t>Otros gastos</t>
        </is>
      </c>
      <c r="C587" s="58" t="inlineStr">
        <is>
          <t>Gastos varios</t>
        </is>
      </c>
      <c r="D587" s="59" t="n">
        <v>790</v>
      </c>
    </row>
    <row r="588">
      <c r="A588" s="57" t="n">
        <v>46256</v>
      </c>
      <c r="B588" s="58" t="inlineStr">
        <is>
          <t>Ventas al contado</t>
        </is>
      </c>
      <c r="C588" s="58" t="inlineStr">
        <is>
          <t>Ventas del día</t>
        </is>
      </c>
      <c r="D588" s="59" t="n">
        <v>8670</v>
      </c>
    </row>
    <row r="589">
      <c r="A589" s="57" t="n">
        <v>46256</v>
      </c>
      <c r="B589" s="58" t="inlineStr">
        <is>
          <t>Cobros a clientes</t>
        </is>
      </c>
      <c r="C589" s="58" t="inlineStr">
        <is>
          <t>Pago de Comercial Andina</t>
        </is>
      </c>
      <c r="D589" s="59" t="n">
        <v>5950</v>
      </c>
    </row>
    <row r="590">
      <c r="A590" s="57" t="n">
        <v>46258</v>
      </c>
      <c r="B590" s="58" t="inlineStr">
        <is>
          <t>Ventas al contado</t>
        </is>
      </c>
      <c r="C590" s="58" t="inlineStr">
        <is>
          <t>Ventas del día</t>
        </is>
      </c>
      <c r="D590" s="59" t="n">
        <v>6580</v>
      </c>
    </row>
    <row r="591">
      <c r="A591" s="57" t="n">
        <v>46258</v>
      </c>
      <c r="B591" s="58" t="inlineStr">
        <is>
          <t>Ventas a crédito</t>
        </is>
      </c>
      <c r="C591" s="58" t="inlineStr">
        <is>
          <t>Factura 1133 · Constructora Alto</t>
        </is>
      </c>
      <c r="D591" s="59" t="n">
        <v>7670</v>
      </c>
    </row>
    <row r="592">
      <c r="A592" s="57" t="n">
        <v>46258</v>
      </c>
      <c r="B592" s="58" t="inlineStr">
        <is>
          <t>Ventas a crédito</t>
        </is>
      </c>
      <c r="C592" s="58" t="inlineStr">
        <is>
          <t>Factura 1134 · Restaurante El Patio</t>
        </is>
      </c>
      <c r="D592" s="59" t="n">
        <v>5400</v>
      </c>
    </row>
    <row r="593">
      <c r="A593" s="57" t="n">
        <v>46258</v>
      </c>
      <c r="B593" s="58" t="inlineStr">
        <is>
          <t>Proveedores / mercadería</t>
        </is>
      </c>
      <c r="C593" s="58" t="inlineStr">
        <is>
          <t>Compra semanal de mercadería</t>
        </is>
      </c>
      <c r="D593" s="59" t="n">
        <v>39280</v>
      </c>
    </row>
    <row r="594">
      <c r="A594" s="57" t="n">
        <v>46259</v>
      </c>
      <c r="B594" s="58" t="inlineStr">
        <is>
          <t>Ventas al contado</t>
        </is>
      </c>
      <c r="C594" s="58" t="inlineStr">
        <is>
          <t>Ventas del día</t>
        </is>
      </c>
      <c r="D594" s="59" t="n">
        <v>8870</v>
      </c>
    </row>
    <row r="595">
      <c r="A595" s="57" t="n">
        <v>46259</v>
      </c>
      <c r="B595" s="58" t="inlineStr">
        <is>
          <t>Cobros a clientes</t>
        </is>
      </c>
      <c r="C595" s="58" t="inlineStr">
        <is>
          <t>Pago de Farmacia Vida</t>
        </is>
      </c>
      <c r="D595" s="59" t="n">
        <v>6840</v>
      </c>
    </row>
    <row r="596">
      <c r="A596" s="57" t="n">
        <v>46259</v>
      </c>
      <c r="B596" s="58" t="inlineStr">
        <is>
          <t>Otros gastos</t>
        </is>
      </c>
      <c r="C596" s="58" t="inlineStr">
        <is>
          <t>Gastos varios</t>
        </is>
      </c>
      <c r="D596" s="59" t="n">
        <v>1180</v>
      </c>
    </row>
    <row r="597">
      <c r="A597" s="57" t="n">
        <v>46260</v>
      </c>
      <c r="B597" s="58" t="inlineStr">
        <is>
          <t>Ventas al contado</t>
        </is>
      </c>
      <c r="C597" s="58" t="inlineStr">
        <is>
          <t>Ventas del día</t>
        </is>
      </c>
      <c r="D597" s="59" t="n">
        <v>7300</v>
      </c>
    </row>
    <row r="598">
      <c r="A598" s="57" t="n">
        <v>46260</v>
      </c>
      <c r="B598" s="58" t="inlineStr">
        <is>
          <t>Ventas a crédito</t>
        </is>
      </c>
      <c r="C598" s="58" t="inlineStr">
        <is>
          <t>Factura 1135 · Constructora Alto</t>
        </is>
      </c>
      <c r="D598" s="59" t="n">
        <v>9350</v>
      </c>
    </row>
    <row r="599">
      <c r="A599" s="57" t="n">
        <v>46261</v>
      </c>
      <c r="B599" s="58" t="inlineStr">
        <is>
          <t>Ventas al contado</t>
        </is>
      </c>
      <c r="C599" s="58" t="inlineStr">
        <is>
          <t>Ventas del día</t>
        </is>
      </c>
      <c r="D599" s="59" t="n">
        <v>7470</v>
      </c>
    </row>
    <row r="600">
      <c r="A600" s="57" t="n">
        <v>46261</v>
      </c>
      <c r="B600" s="58" t="inlineStr">
        <is>
          <t>Cobros a clientes</t>
        </is>
      </c>
      <c r="C600" s="58" t="inlineStr">
        <is>
          <t>Pago de Hotel Plaza</t>
        </is>
      </c>
      <c r="D600" s="59" t="n">
        <v>6900</v>
      </c>
    </row>
    <row r="601">
      <c r="A601" s="57" t="n">
        <v>46262</v>
      </c>
      <c r="B601" s="58" t="inlineStr">
        <is>
          <t>Ventas al contado</t>
        </is>
      </c>
      <c r="C601" s="58" t="inlineStr">
        <is>
          <t>Ventas del día</t>
        </is>
      </c>
      <c r="D601" s="59" t="n">
        <v>7790</v>
      </c>
    </row>
    <row r="602">
      <c r="A602" s="57" t="n">
        <v>46262</v>
      </c>
      <c r="B602" s="58" t="inlineStr">
        <is>
          <t>Ventas a crédito</t>
        </is>
      </c>
      <c r="C602" s="58" t="inlineStr">
        <is>
          <t>Factura 1136 · Farmacia Vida</t>
        </is>
      </c>
      <c r="D602" s="59" t="n">
        <v>6130</v>
      </c>
    </row>
    <row r="603">
      <c r="A603" s="57" t="n">
        <v>46262</v>
      </c>
      <c r="B603" s="58" t="inlineStr">
        <is>
          <t>Ventas a crédito</t>
        </is>
      </c>
      <c r="C603" s="58" t="inlineStr">
        <is>
          <t>Factura 1137 · Mercado Central</t>
        </is>
      </c>
      <c r="D603" s="59" t="n">
        <v>8440</v>
      </c>
    </row>
    <row r="604">
      <c r="A604" s="57" t="n">
        <v>46262</v>
      </c>
      <c r="B604" s="58" t="inlineStr">
        <is>
          <t>Transporte</t>
        </is>
      </c>
      <c r="C604" s="58" t="inlineStr">
        <is>
          <t>Fletes de la semana</t>
        </is>
      </c>
      <c r="D604" s="59" t="n">
        <v>2760</v>
      </c>
    </row>
    <row r="605">
      <c r="A605" s="57" t="n">
        <v>46262</v>
      </c>
      <c r="B605" s="58" t="inlineStr">
        <is>
          <t>Otros ingresos</t>
        </is>
      </c>
      <c r="C605" s="58" t="inlineStr">
        <is>
          <t>Venta de material en desuso</t>
        </is>
      </c>
      <c r="D605" s="59" t="n">
        <v>1400</v>
      </c>
    </row>
    <row r="606">
      <c r="A606" s="57" t="n">
        <v>46263</v>
      </c>
      <c r="B606" s="58" t="inlineStr">
        <is>
          <t>Ventas al contado</t>
        </is>
      </c>
      <c r="C606" s="58" t="inlineStr">
        <is>
          <t>Ventas del día</t>
        </is>
      </c>
      <c r="D606" s="59" t="n">
        <v>7570</v>
      </c>
    </row>
    <row r="607">
      <c r="A607" s="57" t="n">
        <v>46263</v>
      </c>
      <c r="B607" s="58" t="inlineStr">
        <is>
          <t>Cobros a clientes</t>
        </is>
      </c>
      <c r="C607" s="58" t="inlineStr">
        <is>
          <t>Pago de Distribuidora Sol</t>
        </is>
      </c>
      <c r="D607" s="59" t="n">
        <v>7220</v>
      </c>
    </row>
    <row r="608">
      <c r="A608" s="57" t="n">
        <v>46265</v>
      </c>
      <c r="B608" s="58" t="inlineStr">
        <is>
          <t>Ventas al contado</t>
        </is>
      </c>
      <c r="C608" s="58" t="inlineStr">
        <is>
          <t>Ventas del día</t>
        </is>
      </c>
      <c r="D608" s="59" t="n">
        <v>6270</v>
      </c>
    </row>
    <row r="609">
      <c r="A609" s="57" t="n">
        <v>46265</v>
      </c>
      <c r="B609" s="58" t="inlineStr">
        <is>
          <t>Ventas a crédito</t>
        </is>
      </c>
      <c r="C609" s="58" t="inlineStr">
        <is>
          <t>Factura 1138 · Distribuidora Sol</t>
        </is>
      </c>
      <c r="D609" s="59" t="n">
        <v>6920</v>
      </c>
    </row>
    <row r="610">
      <c r="A610" s="57" t="n">
        <v>46265</v>
      </c>
      <c r="B610" s="58" t="inlineStr">
        <is>
          <t>Proveedores / mercadería</t>
        </is>
      </c>
      <c r="C610" s="58" t="inlineStr">
        <is>
          <t>Compra semanal de mercadería</t>
        </is>
      </c>
      <c r="D610" s="59" t="n">
        <v>37870</v>
      </c>
    </row>
    <row r="611">
      <c r="A611" s="57" t="n">
        <v>46265</v>
      </c>
      <c r="B611" s="58" t="inlineStr">
        <is>
          <t>Sueldos y cargas sociales</t>
        </is>
      </c>
      <c r="C611" s="58" t="inlineStr">
        <is>
          <t>Sueldos del mes</t>
        </is>
      </c>
      <c r="D611" s="59" t="n">
        <v>85000</v>
      </c>
    </row>
    <row r="612">
      <c r="A612" s="57" t="n">
        <v>46266</v>
      </c>
      <c r="B612" s="58" t="inlineStr">
        <is>
          <t>Ventas al contado</t>
        </is>
      </c>
      <c r="C612" s="58" t="inlineStr">
        <is>
          <t>Ventas del día</t>
        </is>
      </c>
      <c r="D612" s="59" t="n">
        <v>5470</v>
      </c>
    </row>
    <row r="613">
      <c r="A613" s="57" t="n">
        <v>46266</v>
      </c>
      <c r="B613" s="58" t="inlineStr">
        <is>
          <t>Cobros a clientes</t>
        </is>
      </c>
      <c r="C613" s="58" t="inlineStr">
        <is>
          <t>Pago de Constructora Alto</t>
        </is>
      </c>
      <c r="D613" s="59" t="n">
        <v>7100</v>
      </c>
    </row>
    <row r="614">
      <c r="A614" s="57" t="n">
        <v>46267</v>
      </c>
      <c r="B614" s="58" t="inlineStr">
        <is>
          <t>Ventas al contado</t>
        </is>
      </c>
      <c r="C614" s="58" t="inlineStr">
        <is>
          <t>Ventas del día</t>
        </is>
      </c>
      <c r="D614" s="59" t="n">
        <v>6040</v>
      </c>
    </row>
    <row r="615">
      <c r="A615" s="57" t="n">
        <v>46267</v>
      </c>
      <c r="B615" s="58" t="inlineStr">
        <is>
          <t>Ventas a crédito</t>
        </is>
      </c>
      <c r="C615" s="58" t="inlineStr">
        <is>
          <t>Factura 1139 · Restaurante El Patio</t>
        </is>
      </c>
      <c r="D615" s="59" t="n">
        <v>7180</v>
      </c>
    </row>
    <row r="616">
      <c r="A616" s="57" t="n">
        <v>46268</v>
      </c>
      <c r="B616" s="58" t="inlineStr">
        <is>
          <t>Ventas al contado</t>
        </is>
      </c>
      <c r="C616" s="58" t="inlineStr">
        <is>
          <t>Ventas del día</t>
        </is>
      </c>
      <c r="D616" s="59" t="n">
        <v>8160</v>
      </c>
    </row>
    <row r="617">
      <c r="A617" s="57" t="n">
        <v>46268</v>
      </c>
      <c r="B617" s="58" t="inlineStr">
        <is>
          <t>Cobros a clientes</t>
        </is>
      </c>
      <c r="C617" s="58" t="inlineStr">
        <is>
          <t>Pago de Mercado Central</t>
        </is>
      </c>
      <c r="D617" s="59" t="n">
        <v>7420</v>
      </c>
    </row>
    <row r="618">
      <c r="A618" s="57" t="n">
        <v>46269</v>
      </c>
      <c r="B618" s="58" t="inlineStr">
        <is>
          <t>Ventas al contado</t>
        </is>
      </c>
      <c r="C618" s="58" t="inlineStr">
        <is>
          <t>Ventas del día</t>
        </is>
      </c>
      <c r="D618" s="59" t="n">
        <v>6620</v>
      </c>
    </row>
    <row r="619">
      <c r="A619" s="57" t="n">
        <v>46269</v>
      </c>
      <c r="B619" s="58" t="inlineStr">
        <is>
          <t>Ventas a crédito</t>
        </is>
      </c>
      <c r="C619" s="58" t="inlineStr">
        <is>
          <t>Factura 1140 · Hotel Plaza</t>
        </is>
      </c>
      <c r="D619" s="59" t="n">
        <v>4200</v>
      </c>
    </row>
    <row r="620">
      <c r="A620" s="57" t="n">
        <v>46269</v>
      </c>
      <c r="B620" s="58" t="inlineStr">
        <is>
          <t>Ventas a crédito</t>
        </is>
      </c>
      <c r="C620" s="58" t="inlineStr">
        <is>
          <t>Factura 1141 · Hotel Plaza</t>
        </is>
      </c>
      <c r="D620" s="59" t="n">
        <v>4550</v>
      </c>
    </row>
    <row r="621">
      <c r="A621" s="57" t="n">
        <v>46269</v>
      </c>
      <c r="B621" s="58" t="inlineStr">
        <is>
          <t>Transporte</t>
        </is>
      </c>
      <c r="C621" s="58" t="inlineStr">
        <is>
          <t>Fletes de la semana</t>
        </is>
      </c>
      <c r="D621" s="59" t="n">
        <v>2610</v>
      </c>
    </row>
    <row r="622">
      <c r="A622" s="57" t="n">
        <v>46270</v>
      </c>
      <c r="B622" s="58" t="inlineStr">
        <is>
          <t>Ventas al contado</t>
        </is>
      </c>
      <c r="C622" s="58" t="inlineStr">
        <is>
          <t>Ventas del día</t>
        </is>
      </c>
      <c r="D622" s="59" t="n">
        <v>8000</v>
      </c>
    </row>
    <row r="623">
      <c r="A623" s="57" t="n">
        <v>46270</v>
      </c>
      <c r="B623" s="58" t="inlineStr">
        <is>
          <t>Cobros a clientes</t>
        </is>
      </c>
      <c r="C623" s="58" t="inlineStr">
        <is>
          <t>Pago de Mercado Central</t>
        </is>
      </c>
      <c r="D623" s="59" t="n">
        <v>6200</v>
      </c>
    </row>
    <row r="624">
      <c r="A624" s="57" t="n">
        <v>46270</v>
      </c>
      <c r="B624" s="58" t="inlineStr">
        <is>
          <t>Alquiler</t>
        </is>
      </c>
      <c r="C624" s="58" t="inlineStr">
        <is>
          <t>Alquiler del local</t>
        </is>
      </c>
      <c r="D624" s="59" t="n">
        <v>12000</v>
      </c>
    </row>
    <row r="625">
      <c r="A625" s="57" t="n">
        <v>46272</v>
      </c>
      <c r="B625" s="58" t="inlineStr">
        <is>
          <t>Ventas al contado</t>
        </is>
      </c>
      <c r="C625" s="58" t="inlineStr">
        <is>
          <t>Ventas del día</t>
        </is>
      </c>
      <c r="D625" s="59" t="n">
        <v>6400</v>
      </c>
    </row>
    <row r="626">
      <c r="A626" s="57" t="n">
        <v>46272</v>
      </c>
      <c r="B626" s="58" t="inlineStr">
        <is>
          <t>Ventas a crédito</t>
        </is>
      </c>
      <c r="C626" s="58" t="inlineStr">
        <is>
          <t>Factura 1142 · Distribuidora Sol</t>
        </is>
      </c>
      <c r="D626" s="59" t="n">
        <v>4510</v>
      </c>
    </row>
    <row r="627">
      <c r="A627" s="57" t="n">
        <v>46272</v>
      </c>
      <c r="B627" s="58" t="inlineStr">
        <is>
          <t>Proveedores / mercadería</t>
        </is>
      </c>
      <c r="C627" s="58" t="inlineStr">
        <is>
          <t>Compra semanal de mercadería</t>
        </is>
      </c>
      <c r="D627" s="59" t="n">
        <v>42260</v>
      </c>
    </row>
    <row r="628">
      <c r="A628" s="57" t="n">
        <v>46273</v>
      </c>
      <c r="B628" s="58" t="inlineStr">
        <is>
          <t>Ventas al contado</t>
        </is>
      </c>
      <c r="C628" s="58" t="inlineStr">
        <is>
          <t>Ventas del día</t>
        </is>
      </c>
      <c r="D628" s="59" t="n">
        <v>8300</v>
      </c>
    </row>
    <row r="629">
      <c r="A629" s="57" t="n">
        <v>46273</v>
      </c>
      <c r="B629" s="58" t="inlineStr">
        <is>
          <t>Cobros a clientes</t>
        </is>
      </c>
      <c r="C629" s="58" t="inlineStr">
        <is>
          <t>Pago de Farmacia Vida</t>
        </is>
      </c>
      <c r="D629" s="59" t="n">
        <v>5420</v>
      </c>
    </row>
    <row r="630">
      <c r="A630" s="57" t="n">
        <v>46273</v>
      </c>
      <c r="B630" s="58" t="inlineStr">
        <is>
          <t>Otros gastos</t>
        </is>
      </c>
      <c r="C630" s="58" t="inlineStr">
        <is>
          <t>Gastos varios</t>
        </is>
      </c>
      <c r="D630" s="59" t="n">
        <v>1230</v>
      </c>
    </row>
    <row r="631">
      <c r="A631" s="57" t="n">
        <v>46274</v>
      </c>
      <c r="B631" s="58" t="inlineStr">
        <is>
          <t>Ventas al contado</t>
        </is>
      </c>
      <c r="C631" s="58" t="inlineStr">
        <is>
          <t>Ventas del día</t>
        </is>
      </c>
      <c r="D631" s="59" t="n">
        <v>7320</v>
      </c>
    </row>
    <row r="632">
      <c r="A632" s="57" t="n">
        <v>46274</v>
      </c>
      <c r="B632" s="58" t="inlineStr">
        <is>
          <t>Ventas a crédito</t>
        </is>
      </c>
      <c r="C632" s="58" t="inlineStr">
        <is>
          <t>Factura 1143 · Mercado Central</t>
        </is>
      </c>
      <c r="D632" s="59" t="n">
        <v>7040</v>
      </c>
    </row>
    <row r="633">
      <c r="A633" s="57" t="n">
        <v>46275</v>
      </c>
      <c r="B633" s="58" t="inlineStr">
        <is>
          <t>Ventas al contado</t>
        </is>
      </c>
      <c r="C633" s="58" t="inlineStr">
        <is>
          <t>Ventas del día</t>
        </is>
      </c>
      <c r="D633" s="59" t="n">
        <v>6990</v>
      </c>
    </row>
    <row r="634">
      <c r="A634" s="57" t="n">
        <v>46275</v>
      </c>
      <c r="B634" s="58" t="inlineStr">
        <is>
          <t>Cobros a clientes</t>
        </is>
      </c>
      <c r="C634" s="58" t="inlineStr">
        <is>
          <t>Pago de Restaurante El Patio</t>
        </is>
      </c>
      <c r="D634" s="59" t="n">
        <v>6830</v>
      </c>
    </row>
    <row r="635">
      <c r="A635" s="57" t="n">
        <v>46275</v>
      </c>
      <c r="B635" s="58" t="inlineStr">
        <is>
          <t>Servicios básicos</t>
        </is>
      </c>
      <c r="C635" s="58" t="inlineStr">
        <is>
          <t>Luz, agua, internet</t>
        </is>
      </c>
      <c r="D635" s="59" t="n">
        <v>4920</v>
      </c>
    </row>
    <row r="636">
      <c r="A636" s="57" t="n">
        <v>46276</v>
      </c>
      <c r="B636" s="58" t="inlineStr">
        <is>
          <t>Ventas al contado</t>
        </is>
      </c>
      <c r="C636" s="58" t="inlineStr">
        <is>
          <t>Ventas del día</t>
        </is>
      </c>
      <c r="D636" s="59" t="n">
        <v>6790</v>
      </c>
    </row>
    <row r="637">
      <c r="A637" s="57" t="n">
        <v>46276</v>
      </c>
      <c r="B637" s="58" t="inlineStr">
        <is>
          <t>Ventas a crédito</t>
        </is>
      </c>
      <c r="C637" s="58" t="inlineStr">
        <is>
          <t>Factura 1144 · Hotel Plaza</t>
        </is>
      </c>
      <c r="D637" s="59" t="n">
        <v>5080</v>
      </c>
    </row>
    <row r="638">
      <c r="A638" s="57" t="n">
        <v>46276</v>
      </c>
      <c r="B638" s="58" t="inlineStr">
        <is>
          <t>Transporte</t>
        </is>
      </c>
      <c r="C638" s="58" t="inlineStr">
        <is>
          <t>Fletes de la semana</t>
        </is>
      </c>
      <c r="D638" s="59" t="n">
        <v>2830</v>
      </c>
    </row>
    <row r="639">
      <c r="A639" s="57" t="n">
        <v>46277</v>
      </c>
      <c r="B639" s="58" t="inlineStr">
        <is>
          <t>Ventas al contado</t>
        </is>
      </c>
      <c r="C639" s="58" t="inlineStr">
        <is>
          <t>Ventas del día</t>
        </is>
      </c>
      <c r="D639" s="59" t="n">
        <v>5320</v>
      </c>
    </row>
    <row r="640">
      <c r="A640" s="57" t="n">
        <v>46277</v>
      </c>
      <c r="B640" s="58" t="inlineStr">
        <is>
          <t>Cobros a clientes</t>
        </is>
      </c>
      <c r="C640" s="58" t="inlineStr">
        <is>
          <t>Pago de Mercado Central</t>
        </is>
      </c>
      <c r="D640" s="59" t="n">
        <v>7330</v>
      </c>
    </row>
    <row r="641">
      <c r="A641" s="57" t="n">
        <v>46279</v>
      </c>
      <c r="B641" s="58" t="inlineStr">
        <is>
          <t>Ventas al contado</t>
        </is>
      </c>
      <c r="C641" s="58" t="inlineStr">
        <is>
          <t>Ventas del día</t>
        </is>
      </c>
      <c r="D641" s="59" t="n">
        <v>6240</v>
      </c>
    </row>
    <row r="642">
      <c r="A642" s="57" t="n">
        <v>46279</v>
      </c>
      <c r="B642" s="58" t="inlineStr">
        <is>
          <t>Ventas a crédito</t>
        </is>
      </c>
      <c r="C642" s="58" t="inlineStr">
        <is>
          <t>Factura 1145 · Mercado Central</t>
        </is>
      </c>
      <c r="D642" s="59" t="n">
        <v>7230</v>
      </c>
    </row>
    <row r="643">
      <c r="A643" s="57" t="n">
        <v>46279</v>
      </c>
      <c r="B643" s="58" t="inlineStr">
        <is>
          <t>Proveedores / mercadería</t>
        </is>
      </c>
      <c r="C643" s="58" t="inlineStr">
        <is>
          <t>Compra semanal de mercadería</t>
        </is>
      </c>
      <c r="D643" s="59" t="n">
        <v>38670</v>
      </c>
    </row>
    <row r="644">
      <c r="A644" s="57" t="n">
        <v>46280</v>
      </c>
      <c r="B644" s="58" t="inlineStr">
        <is>
          <t>Ventas al contado</t>
        </is>
      </c>
      <c r="C644" s="58" t="inlineStr">
        <is>
          <t>Ventas del día</t>
        </is>
      </c>
      <c r="D644" s="59" t="n">
        <v>7590</v>
      </c>
    </row>
    <row r="645">
      <c r="A645" s="57" t="n">
        <v>46280</v>
      </c>
      <c r="B645" s="58" t="inlineStr">
        <is>
          <t>Cobros a clientes</t>
        </is>
      </c>
      <c r="C645" s="58" t="inlineStr">
        <is>
          <t>Pago de Farmacia Vida</t>
        </is>
      </c>
      <c r="D645" s="59" t="n">
        <v>6790</v>
      </c>
    </row>
    <row r="646">
      <c r="A646" s="57" t="n">
        <v>46280</v>
      </c>
      <c r="B646" s="58" t="inlineStr">
        <is>
          <t>Impuestos</t>
        </is>
      </c>
      <c r="C646" s="58" t="inlineStr">
        <is>
          <t>Impuestos del mes</t>
        </is>
      </c>
      <c r="D646" s="59" t="n">
        <v>20220</v>
      </c>
    </row>
    <row r="647">
      <c r="A647" s="57" t="n">
        <v>46280</v>
      </c>
      <c r="B647" s="58" t="inlineStr">
        <is>
          <t>Otros gastos</t>
        </is>
      </c>
      <c r="C647" s="58" t="inlineStr">
        <is>
          <t>Gastos varios</t>
        </is>
      </c>
      <c r="D647" s="59" t="n">
        <v>1040</v>
      </c>
    </row>
    <row r="648">
      <c r="A648" s="57" t="n">
        <v>46281</v>
      </c>
      <c r="B648" s="58" t="inlineStr">
        <is>
          <t>Ventas al contado</t>
        </is>
      </c>
      <c r="C648" s="58" t="inlineStr">
        <is>
          <t>Ventas del día</t>
        </is>
      </c>
      <c r="D648" s="59" t="n">
        <v>7210</v>
      </c>
    </row>
    <row r="649">
      <c r="A649" s="57" t="n">
        <v>46281</v>
      </c>
      <c r="B649" s="58" t="inlineStr">
        <is>
          <t>Ventas a crédito</t>
        </is>
      </c>
      <c r="C649" s="58" t="inlineStr">
        <is>
          <t>Factura 1146 · Farmacia Vida</t>
        </is>
      </c>
      <c r="D649" s="59" t="n">
        <v>7200</v>
      </c>
    </row>
    <row r="650">
      <c r="A650" s="57" t="n">
        <v>46282</v>
      </c>
      <c r="B650" s="58" t="inlineStr">
        <is>
          <t>Ventas al contado</t>
        </is>
      </c>
      <c r="C650" s="58" t="inlineStr">
        <is>
          <t>Ventas del día</t>
        </is>
      </c>
      <c r="D650" s="59" t="n">
        <v>5830</v>
      </c>
    </row>
    <row r="651">
      <c r="A651" s="57" t="n">
        <v>46282</v>
      </c>
      <c r="B651" s="58" t="inlineStr">
        <is>
          <t>Cobros a clientes</t>
        </is>
      </c>
      <c r="C651" s="58" t="inlineStr">
        <is>
          <t>Pago de Mercado Central</t>
        </is>
      </c>
      <c r="D651" s="59" t="n">
        <v>6360</v>
      </c>
    </row>
    <row r="652">
      <c r="A652" s="57" t="n">
        <v>46283</v>
      </c>
      <c r="B652" s="58" t="inlineStr">
        <is>
          <t>Ventas al contado</t>
        </is>
      </c>
      <c r="C652" s="58" t="inlineStr">
        <is>
          <t>Ventas del día</t>
        </is>
      </c>
      <c r="D652" s="59" t="n">
        <v>8460</v>
      </c>
    </row>
    <row r="653">
      <c r="A653" s="57" t="n">
        <v>46283</v>
      </c>
      <c r="B653" s="58" t="inlineStr">
        <is>
          <t>Ventas a crédito</t>
        </is>
      </c>
      <c r="C653" s="58" t="inlineStr">
        <is>
          <t>Factura 1147 · Comercial Andina</t>
        </is>
      </c>
      <c r="D653" s="59" t="n">
        <v>8050</v>
      </c>
    </row>
    <row r="654">
      <c r="A654" s="57" t="n">
        <v>46283</v>
      </c>
      <c r="B654" s="58" t="inlineStr">
        <is>
          <t>Transporte</t>
        </is>
      </c>
      <c r="C654" s="58" t="inlineStr">
        <is>
          <t>Fletes de la semana</t>
        </is>
      </c>
      <c r="D654" s="59" t="n">
        <v>2980</v>
      </c>
    </row>
    <row r="655">
      <c r="A655" s="57" t="n">
        <v>46284</v>
      </c>
      <c r="B655" s="58" t="inlineStr">
        <is>
          <t>Ventas al contado</t>
        </is>
      </c>
      <c r="C655" s="58" t="inlineStr">
        <is>
          <t>Ventas del día</t>
        </is>
      </c>
      <c r="D655" s="59" t="n">
        <v>8010</v>
      </c>
    </row>
    <row r="656">
      <c r="A656" s="57" t="n">
        <v>46284</v>
      </c>
      <c r="B656" s="58" t="inlineStr">
        <is>
          <t>Cobros a clientes</t>
        </is>
      </c>
      <c r="C656" s="58" t="inlineStr">
        <is>
          <t>Pago de Mercado Central</t>
        </is>
      </c>
      <c r="D656" s="59" t="n">
        <v>6090</v>
      </c>
    </row>
    <row r="657">
      <c r="A657" s="57" t="n">
        <v>46285</v>
      </c>
      <c r="B657" s="58" t="inlineStr">
        <is>
          <t>Marketing</t>
        </is>
      </c>
      <c r="C657" s="58" t="inlineStr">
        <is>
          <t>Publicidad del mes</t>
        </is>
      </c>
      <c r="D657" s="59" t="n">
        <v>6000</v>
      </c>
    </row>
    <row r="658">
      <c r="A658" s="57" t="n">
        <v>46286</v>
      </c>
      <c r="B658" s="58" t="inlineStr">
        <is>
          <t>Ventas al contado</t>
        </is>
      </c>
      <c r="C658" s="58" t="inlineStr">
        <is>
          <t>Ventas del día</t>
        </is>
      </c>
      <c r="D658" s="59" t="n">
        <v>6360</v>
      </c>
    </row>
    <row r="659">
      <c r="A659" s="57" t="n">
        <v>46286</v>
      </c>
      <c r="B659" s="58" t="inlineStr">
        <is>
          <t>Ventas a crédito</t>
        </is>
      </c>
      <c r="C659" s="58" t="inlineStr">
        <is>
          <t>Factura 1148 · Restaurante El Patio</t>
        </is>
      </c>
      <c r="D659" s="59" t="n">
        <v>8670</v>
      </c>
    </row>
    <row r="660">
      <c r="A660" s="57" t="n">
        <v>46286</v>
      </c>
      <c r="B660" s="58" t="inlineStr">
        <is>
          <t>Ventas a crédito</t>
        </is>
      </c>
      <c r="C660" s="58" t="inlineStr">
        <is>
          <t>Factura 1149 · Constructora Alto</t>
        </is>
      </c>
      <c r="D660" s="59" t="n">
        <v>7720</v>
      </c>
    </row>
    <row r="661">
      <c r="A661" s="57" t="n">
        <v>46286</v>
      </c>
      <c r="B661" s="58" t="inlineStr">
        <is>
          <t>Proveedores / mercadería</t>
        </is>
      </c>
      <c r="C661" s="58" t="inlineStr">
        <is>
          <t>Compra semanal de mercadería</t>
        </is>
      </c>
      <c r="D661" s="59" t="n">
        <v>38320</v>
      </c>
    </row>
    <row r="662">
      <c r="A662" s="57" t="n">
        <v>46287</v>
      </c>
      <c r="B662" s="58" t="inlineStr">
        <is>
          <t>Ventas al contado</t>
        </is>
      </c>
      <c r="C662" s="58" t="inlineStr">
        <is>
          <t>Ventas del día</t>
        </is>
      </c>
      <c r="D662" s="59" t="n">
        <v>7450</v>
      </c>
    </row>
    <row r="663">
      <c r="A663" s="57" t="n">
        <v>46287</v>
      </c>
      <c r="B663" s="58" t="inlineStr">
        <is>
          <t>Cobros a clientes</t>
        </is>
      </c>
      <c r="C663" s="58" t="inlineStr">
        <is>
          <t>Pago de Constructora Alto</t>
        </is>
      </c>
      <c r="D663" s="59" t="n">
        <v>5520</v>
      </c>
    </row>
    <row r="664">
      <c r="A664" s="57" t="n">
        <v>46288</v>
      </c>
      <c r="B664" s="58" t="inlineStr">
        <is>
          <t>Ventas al contado</t>
        </is>
      </c>
      <c r="C664" s="58" t="inlineStr">
        <is>
          <t>Ventas del día</t>
        </is>
      </c>
      <c r="D664" s="59" t="n">
        <v>6920</v>
      </c>
    </row>
    <row r="665">
      <c r="A665" s="57" t="n">
        <v>46288</v>
      </c>
      <c r="B665" s="58" t="inlineStr">
        <is>
          <t>Ventas a crédito</t>
        </is>
      </c>
      <c r="C665" s="58" t="inlineStr">
        <is>
          <t>Factura 1150 · Farmacia Vida</t>
        </is>
      </c>
      <c r="D665" s="59" t="n">
        <v>7180</v>
      </c>
    </row>
    <row r="666">
      <c r="A666" s="57" t="n">
        <v>46288</v>
      </c>
      <c r="B666" s="58" t="inlineStr">
        <is>
          <t>Ventas a crédito</t>
        </is>
      </c>
      <c r="C666" s="58" t="inlineStr">
        <is>
          <t>Factura 1151 · Farmacia Vida</t>
        </is>
      </c>
      <c r="D666" s="59" t="n">
        <v>9980</v>
      </c>
    </row>
    <row r="667">
      <c r="A667" s="57" t="n">
        <v>46289</v>
      </c>
      <c r="B667" s="58" t="inlineStr">
        <is>
          <t>Ventas al contado</t>
        </is>
      </c>
      <c r="C667" s="58" t="inlineStr">
        <is>
          <t>Ventas del día</t>
        </is>
      </c>
      <c r="D667" s="59" t="n">
        <v>6920</v>
      </c>
    </row>
    <row r="668">
      <c r="A668" s="57" t="n">
        <v>46289</v>
      </c>
      <c r="B668" s="58" t="inlineStr">
        <is>
          <t>Cobros a clientes</t>
        </is>
      </c>
      <c r="C668" s="58" t="inlineStr">
        <is>
          <t>Pago de Comercial Andina</t>
        </is>
      </c>
      <c r="D668" s="59" t="n">
        <v>7550</v>
      </c>
    </row>
    <row r="669">
      <c r="A669" s="57" t="n">
        <v>46290</v>
      </c>
      <c r="B669" s="58" t="inlineStr">
        <is>
          <t>Ventas al contado</t>
        </is>
      </c>
      <c r="C669" s="58" t="inlineStr">
        <is>
          <t>Ventas del día</t>
        </is>
      </c>
      <c r="D669" s="59" t="n">
        <v>6400</v>
      </c>
    </row>
    <row r="670">
      <c r="A670" s="57" t="n">
        <v>46290</v>
      </c>
      <c r="B670" s="58" t="inlineStr">
        <is>
          <t>Ventas a crédito</t>
        </is>
      </c>
      <c r="C670" s="58" t="inlineStr">
        <is>
          <t>Factura 1152 · Farmacia Vida</t>
        </is>
      </c>
      <c r="D670" s="59" t="n">
        <v>3520</v>
      </c>
    </row>
    <row r="671">
      <c r="A671" s="57" t="n">
        <v>46290</v>
      </c>
      <c r="B671" s="58" t="inlineStr">
        <is>
          <t>Transporte</t>
        </is>
      </c>
      <c r="C671" s="58" t="inlineStr">
        <is>
          <t>Fletes de la semana</t>
        </is>
      </c>
      <c r="D671" s="59" t="n">
        <v>2770</v>
      </c>
    </row>
    <row r="672">
      <c r="A672" s="57" t="n">
        <v>46290</v>
      </c>
      <c r="B672" s="58" t="inlineStr">
        <is>
          <t>Otros gastos</t>
        </is>
      </c>
      <c r="C672" s="58" t="inlineStr">
        <is>
          <t>Gastos varios</t>
        </is>
      </c>
      <c r="D672" s="59" t="n">
        <v>1620</v>
      </c>
    </row>
    <row r="673">
      <c r="A673" s="57" t="n">
        <v>46291</v>
      </c>
      <c r="B673" s="58" t="inlineStr">
        <is>
          <t>Ventas al contado</t>
        </is>
      </c>
      <c r="C673" s="58" t="inlineStr">
        <is>
          <t>Ventas del día</t>
        </is>
      </c>
      <c r="D673" s="59" t="n">
        <v>7560</v>
      </c>
    </row>
    <row r="674">
      <c r="A674" s="57" t="n">
        <v>46291</v>
      </c>
      <c r="B674" s="58" t="inlineStr">
        <is>
          <t>Cobros a clientes</t>
        </is>
      </c>
      <c r="C674" s="58" t="inlineStr">
        <is>
          <t>Pago de Hotel Plaza</t>
        </is>
      </c>
      <c r="D674" s="59" t="n">
        <v>6770</v>
      </c>
    </row>
    <row r="675">
      <c r="A675" s="57" t="n">
        <v>46293</v>
      </c>
      <c r="B675" s="58" t="inlineStr">
        <is>
          <t>Ventas al contado</t>
        </is>
      </c>
      <c r="C675" s="58" t="inlineStr">
        <is>
          <t>Ventas del día</t>
        </is>
      </c>
      <c r="D675" s="59" t="n">
        <v>5340</v>
      </c>
    </row>
    <row r="676">
      <c r="A676" s="57" t="n">
        <v>46293</v>
      </c>
      <c r="B676" s="58" t="inlineStr">
        <is>
          <t>Ventas a crédito</t>
        </is>
      </c>
      <c r="C676" s="58" t="inlineStr">
        <is>
          <t>Factura 1153 · Comercial Andina</t>
        </is>
      </c>
      <c r="D676" s="59" t="n">
        <v>4880</v>
      </c>
    </row>
    <row r="677">
      <c r="A677" s="57" t="n">
        <v>46293</v>
      </c>
      <c r="B677" s="58" t="inlineStr">
        <is>
          <t>Ventas a crédito</t>
        </is>
      </c>
      <c r="C677" s="58" t="inlineStr">
        <is>
          <t>Factura 1154 · Hotel Plaza</t>
        </is>
      </c>
      <c r="D677" s="59" t="n">
        <v>7760</v>
      </c>
    </row>
    <row r="678">
      <c r="A678" s="57" t="n">
        <v>46293</v>
      </c>
      <c r="B678" s="58" t="inlineStr">
        <is>
          <t>Proveedores / mercadería</t>
        </is>
      </c>
      <c r="C678" s="58" t="inlineStr">
        <is>
          <t>Compra semanal de mercadería</t>
        </is>
      </c>
      <c r="D678" s="59" t="n">
        <v>43090</v>
      </c>
    </row>
    <row r="679">
      <c r="A679" s="57" t="n">
        <v>46294</v>
      </c>
      <c r="B679" s="58" t="inlineStr">
        <is>
          <t>Ventas al contado</t>
        </is>
      </c>
      <c r="C679" s="58" t="inlineStr">
        <is>
          <t>Ventas del día</t>
        </is>
      </c>
      <c r="D679" s="59" t="n">
        <v>7460</v>
      </c>
    </row>
    <row r="680">
      <c r="A680" s="57" t="n">
        <v>46294</v>
      </c>
      <c r="B680" s="58" t="inlineStr">
        <is>
          <t>Cobros a clientes</t>
        </is>
      </c>
      <c r="C680" s="58" t="inlineStr">
        <is>
          <t>Pago de Comercial Andina</t>
        </is>
      </c>
      <c r="D680" s="59" t="n">
        <v>5570</v>
      </c>
    </row>
    <row r="681">
      <c r="A681" s="57" t="n">
        <v>46295</v>
      </c>
      <c r="B681" s="58" t="inlineStr">
        <is>
          <t>Ventas al contado</t>
        </is>
      </c>
      <c r="C681" s="58" t="inlineStr">
        <is>
          <t>Ventas del día</t>
        </is>
      </c>
      <c r="D681" s="59" t="n">
        <v>7120</v>
      </c>
    </row>
    <row r="682">
      <c r="A682" s="57" t="n">
        <v>46295</v>
      </c>
      <c r="B682" s="58" t="inlineStr">
        <is>
          <t>Ventas a crédito</t>
        </is>
      </c>
      <c r="C682" s="58" t="inlineStr">
        <is>
          <t>Factura 1155 · Restaurante El Patio</t>
        </is>
      </c>
      <c r="D682" s="59" t="n">
        <v>6350</v>
      </c>
    </row>
    <row r="683">
      <c r="A683" s="57" t="n">
        <v>46295</v>
      </c>
      <c r="B683" s="58" t="inlineStr">
        <is>
          <t>Sueldos y cargas sociales</t>
        </is>
      </c>
      <c r="C683" s="58" t="inlineStr">
        <is>
          <t>Sueldos del mes</t>
        </is>
      </c>
      <c r="D683" s="59" t="n">
        <v>85000</v>
      </c>
    </row>
  </sheetData>
  <dataValidations count="3">
    <dataValidation sqref="A5:A683" showDropDown="0" showInputMessage="1" showErrorMessage="1" allowBlank="0" errorTitle="Fecha no válida" error="Escribe la fecha como día/mes/año, por ejemplo 01/10/2026" promptTitle="Fecha" prompt="Ejemplo: 01/10/2026" type="date" operator="between">
      <formula1>DATE(2020,1,1)</formula1>
      <formula2>DATE(2035,12,31)</formula2>
    </dataValidation>
    <dataValidation sqref="B5:B683" showDropDown="0" showInputMessage="0" showErrorMessage="1" allowBlank="0" errorTitle="Concepto no válido" error="Elige el concepto de la lista (flechita a la derecha de la celda)." type="list">
      <formula1>=ListaConceptos</formula1>
    </dataValidation>
    <dataValidation sqref="D5:D683" showDropDown="0" showInputMessage="0" showErrorMessage="1" allowBlank="0" errorTitle="Monto no válido" error="Escribe solo el número, sin $ ni letras, y siempre positivo (el concepto ya dice si entra o sale). Ejemplo: 25000" type="decimal" operator="greaterThan">
      <formula1>0</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tabColor rgb="000070C0"/>
    <outlinePr summaryBelow="1" summaryRight="1"/>
    <pageSetUpPr/>
  </sheetPr>
  <dimension ref="A1:H31"/>
  <sheetViews>
    <sheetView showGridLines="0" workbookViewId="0">
      <selection activeCell="A1" sqref="A1"/>
    </sheetView>
  </sheetViews>
  <sheetFormatPr baseColWidth="8" defaultRowHeight="15"/>
  <cols>
    <col width="34" customWidth="1" min="1" max="1"/>
    <col width="30" customWidth="1" min="2" max="2"/>
    <col width="16" customWidth="1" min="3" max="3"/>
    <col width="20" customWidth="1" min="4" max="4"/>
    <col width="3" customWidth="1" min="5" max="5"/>
    <col width="3" customWidth="1" min="6" max="6"/>
    <col width="26" customWidth="1" min="7" max="7"/>
    <col width="16" customWidth="1" min="8" max="8"/>
  </cols>
  <sheetData>
    <row r="1">
      <c r="A1" s="54" t="inlineStr">
        <is>
          <t>CONCEPTOS Y METAS</t>
        </is>
      </c>
    </row>
    <row r="2">
      <c r="A2" s="55" t="inlineStr">
        <is>
          <t>Se completa una vez al año. Las celdas amarillas son editables; las grises no se cambian.</t>
        </is>
      </c>
    </row>
    <row r="3">
      <c r="A3" s="60" t="inlineStr">
        <is>
          <t>Año que muestra el tablero ▸</t>
        </is>
      </c>
      <c r="B3" s="61" t="n">
        <v>2026</v>
      </c>
    </row>
    <row r="4">
      <c r="A4" s="60" t="inlineStr">
        <is>
          <t>Saldo de caja al 1 de enero ($) ▸</t>
        </is>
      </c>
      <c r="B4" s="62" t="n">
        <v>180000</v>
      </c>
    </row>
    <row r="5">
      <c r="A5" s="60" t="inlineStr">
        <is>
          <t>Cuentas por cobrar al 1 de enero ($) ▸</t>
        </is>
      </c>
      <c r="B5" s="62" t="n">
        <v>110000</v>
      </c>
    </row>
    <row r="6">
      <c r="G6" s="63" t="inlineStr">
        <is>
          <t>Listas para los menús (se arman solas, no tocar)</t>
        </is>
      </c>
    </row>
    <row r="7" ht="28" customHeight="1">
      <c r="B7" s="64" t="inlineStr">
        <is>
          <t>Concepto</t>
        </is>
      </c>
      <c r="C7" s="64" t="inlineStr">
        <is>
          <t>Tipo</t>
        </is>
      </c>
      <c r="D7" s="64" t="inlineStr">
        <is>
          <t>Presupuesto mensual ($)</t>
        </is>
      </c>
      <c r="G7" s="65" t="inlineStr">
        <is>
          <t>Menú Concepto</t>
        </is>
      </c>
      <c r="H7" s="65" t="inlineStr">
        <is>
          <t>Menú Período</t>
        </is>
      </c>
    </row>
    <row r="8">
      <c r="A8" s="66" t="inlineStr">
        <is>
          <t>Fijos, no cambiar ▸</t>
        </is>
      </c>
      <c r="B8" s="67" t="inlineStr">
        <is>
          <t>Ventas al contado</t>
        </is>
      </c>
      <c r="C8" s="67" t="inlineStr">
        <is>
          <t>Entrada</t>
        </is>
      </c>
      <c r="D8" s="68" t="n"/>
      <c r="G8" s="69">
        <f>IF(B8="","",B8)</f>
        <v/>
      </c>
      <c r="H8" s="69" t="inlineStr">
        <is>
          <t>Todo el año</t>
        </is>
      </c>
    </row>
    <row r="9">
      <c r="B9" s="67" t="inlineStr">
        <is>
          <t>Ventas a crédito</t>
        </is>
      </c>
      <c r="C9" s="67" t="inlineStr">
        <is>
          <t>Venta a crédito</t>
        </is>
      </c>
      <c r="D9" s="68" t="n"/>
      <c r="G9" s="69">
        <f>IF(B9="","",B9)</f>
        <v/>
      </c>
      <c r="H9" s="69" t="inlineStr">
        <is>
          <t>Enero</t>
        </is>
      </c>
    </row>
    <row r="10">
      <c r="B10" s="67" t="inlineStr">
        <is>
          <t>Cobros a clientes</t>
        </is>
      </c>
      <c r="C10" s="67" t="inlineStr">
        <is>
          <t>Entrada</t>
        </is>
      </c>
      <c r="D10" s="68" t="n"/>
      <c r="G10" s="69">
        <f>IF(B10="","",B10)</f>
        <v/>
      </c>
      <c r="H10" s="69" t="inlineStr">
        <is>
          <t>Febrero</t>
        </is>
      </c>
    </row>
    <row r="11">
      <c r="A11" s="66" t="inlineStr">
        <is>
          <t>Editables (máximo 15 en total) ▸</t>
        </is>
      </c>
      <c r="B11" s="70" t="inlineStr">
        <is>
          <t>Otros ingresos</t>
        </is>
      </c>
      <c r="C11" s="70" t="inlineStr">
        <is>
          <t>Entrada</t>
        </is>
      </c>
      <c r="D11" s="71" t="n"/>
      <c r="G11" s="69">
        <f>IF(B11="","",B11)</f>
        <v/>
      </c>
      <c r="H11" s="69" t="inlineStr">
        <is>
          <t>Marzo</t>
        </is>
      </c>
    </row>
    <row r="12">
      <c r="B12" s="70" t="inlineStr">
        <is>
          <t>Proveedores / mercadería</t>
        </is>
      </c>
      <c r="C12" s="70" t="inlineStr">
        <is>
          <t>Salida</t>
        </is>
      </c>
      <c r="D12" s="71" t="n">
        <v>170000</v>
      </c>
      <c r="G12" s="69">
        <f>IF(B12="","",B12)</f>
        <v/>
      </c>
      <c r="H12" s="69" t="inlineStr">
        <is>
          <t>Abril</t>
        </is>
      </c>
    </row>
    <row r="13">
      <c r="B13" s="70" t="inlineStr">
        <is>
          <t>Sueldos y cargas sociales</t>
        </is>
      </c>
      <c r="C13" s="70" t="inlineStr">
        <is>
          <t>Salida</t>
        </is>
      </c>
      <c r="D13" s="71" t="n">
        <v>85000</v>
      </c>
      <c r="G13" s="69">
        <f>IF(B13="","",B13)</f>
        <v/>
      </c>
      <c r="H13" s="69" t="inlineStr">
        <is>
          <t>Mayo</t>
        </is>
      </c>
    </row>
    <row r="14">
      <c r="B14" s="70" t="inlineStr">
        <is>
          <t>Alquiler</t>
        </is>
      </c>
      <c r="C14" s="70" t="inlineStr">
        <is>
          <t>Salida</t>
        </is>
      </c>
      <c r="D14" s="71" t="n">
        <v>12000</v>
      </c>
      <c r="G14" s="69">
        <f>IF(B14="","",B14)</f>
        <v/>
      </c>
      <c r="H14" s="69" t="inlineStr">
        <is>
          <t>Junio</t>
        </is>
      </c>
    </row>
    <row r="15">
      <c r="B15" s="70" t="inlineStr">
        <is>
          <t>Servicios básicos</t>
        </is>
      </c>
      <c r="C15" s="70" t="inlineStr">
        <is>
          <t>Salida</t>
        </is>
      </c>
      <c r="D15" s="71" t="n">
        <v>4000</v>
      </c>
      <c r="G15" s="69">
        <f>IF(B15="","",B15)</f>
        <v/>
      </c>
      <c r="H15" s="69" t="inlineStr">
        <is>
          <t>Julio</t>
        </is>
      </c>
    </row>
    <row r="16">
      <c r="B16" s="70" t="inlineStr">
        <is>
          <t>Impuestos</t>
        </is>
      </c>
      <c r="C16" s="70" t="inlineStr">
        <is>
          <t>Salida</t>
        </is>
      </c>
      <c r="D16" s="71" t="n">
        <v>22000</v>
      </c>
      <c r="G16" s="69">
        <f>IF(B16="","",B16)</f>
        <v/>
      </c>
      <c r="H16" s="69" t="inlineStr">
        <is>
          <t>Agosto</t>
        </is>
      </c>
    </row>
    <row r="17">
      <c r="B17" s="70" t="inlineStr">
        <is>
          <t>Transporte</t>
        </is>
      </c>
      <c r="C17" s="70" t="inlineStr">
        <is>
          <t>Salida</t>
        </is>
      </c>
      <c r="D17" s="71" t="n">
        <v>9000</v>
      </c>
      <c r="G17" s="69">
        <f>IF(B17="","",B17)</f>
        <v/>
      </c>
      <c r="H17" s="69" t="inlineStr">
        <is>
          <t>Septiembre</t>
        </is>
      </c>
    </row>
    <row r="18">
      <c r="B18" s="70" t="inlineStr">
        <is>
          <t>Marketing</t>
        </is>
      </c>
      <c r="C18" s="70" t="inlineStr">
        <is>
          <t>Salida</t>
        </is>
      </c>
      <c r="D18" s="71" t="n">
        <v>6000</v>
      </c>
      <c r="G18" s="69">
        <f>IF(B18="","",B18)</f>
        <v/>
      </c>
      <c r="H18" s="69" t="inlineStr">
        <is>
          <t>Octubre</t>
        </is>
      </c>
    </row>
    <row r="19">
      <c r="B19" s="70" t="inlineStr">
        <is>
          <t>Otros gastos</t>
        </is>
      </c>
      <c r="C19" s="70" t="inlineStr">
        <is>
          <t>Salida</t>
        </is>
      </c>
      <c r="D19" s="71" t="n">
        <v>5000</v>
      </c>
      <c r="G19" s="69">
        <f>IF(B19="","",B19)</f>
        <v/>
      </c>
      <c r="H19" s="69" t="inlineStr">
        <is>
          <t>Noviembre</t>
        </is>
      </c>
    </row>
    <row r="20">
      <c r="B20" s="70" t="n"/>
      <c r="C20" s="70" t="n"/>
      <c r="D20" s="71" t="n"/>
      <c r="G20" s="69">
        <f>IF(B20="","",B20)</f>
        <v/>
      </c>
      <c r="H20" s="69" t="inlineStr">
        <is>
          <t>Diciembre</t>
        </is>
      </c>
    </row>
    <row r="21">
      <c r="B21" s="70" t="n"/>
      <c r="C21" s="70" t="n"/>
      <c r="D21" s="71" t="n"/>
      <c r="G21" s="69">
        <f>IF(B21="","",B21)</f>
        <v/>
      </c>
      <c r="H21" s="69" t="n"/>
    </row>
    <row r="22">
      <c r="B22" s="70" t="n"/>
      <c r="C22" s="70" t="n"/>
      <c r="D22" s="71" t="n"/>
      <c r="G22" s="69">
        <f>IF(B22="","",B22)</f>
        <v/>
      </c>
      <c r="H22" s="69" t="n"/>
    </row>
    <row r="23">
      <c r="B23" s="72" t="inlineStr">
        <is>
          <t>Entrada = entra dinero a la caja · Salida = sale dinero · Venta a crédito = se vendió, pero el dinero todavía no entró.</t>
        </is>
      </c>
    </row>
    <row r="25">
      <c r="A25" s="73" t="inlineStr">
        <is>
          <t>METAS Y LÍMITES</t>
        </is>
      </c>
    </row>
    <row r="26">
      <c r="A26" s="64" t="inlineStr">
        <is>
          <t>Indicador</t>
        </is>
      </c>
      <c r="B26" s="64" t="inlineStr">
        <is>
          <t>Mejor si es…</t>
        </is>
      </c>
      <c r="C26" s="64" t="inlineStr">
        <is>
          <t>Meta (verde)</t>
        </is>
      </c>
      <c r="D26" s="64" t="inlineStr">
        <is>
          <t>Límite (rojo)</t>
        </is>
      </c>
    </row>
    <row r="27" ht="22" customHeight="1">
      <c r="A27" s="74" t="inlineStr">
        <is>
          <t>Saldo de caja</t>
        </is>
      </c>
      <c r="B27" s="75" t="inlineStr">
        <is>
          <t>Más</t>
        </is>
      </c>
      <c r="C27" s="62" t="n">
        <v>150000</v>
      </c>
      <c r="D27" s="62" t="n">
        <v>80000</v>
      </c>
    </row>
    <row r="28" ht="22" customHeight="1">
      <c r="A28" s="74" t="inlineStr">
        <is>
          <t>Días de caja disponibles</t>
        </is>
      </c>
      <c r="B28" s="75" t="inlineStr">
        <is>
          <t>Más</t>
        </is>
      </c>
      <c r="C28" s="76" t="n">
        <v>15</v>
      </c>
      <c r="D28" s="76" t="n">
        <v>7</v>
      </c>
    </row>
    <row r="29" ht="22" customHeight="1">
      <c r="A29" s="74" t="inlineStr">
        <is>
          <t>Flujo neto del período</t>
        </is>
      </c>
      <c r="B29" s="75" t="inlineStr">
        <is>
          <t>Más</t>
        </is>
      </c>
      <c r="C29" s="62" t="n">
        <v>0</v>
      </c>
      <c r="D29" s="62" t="n">
        <v>-30000</v>
      </c>
    </row>
    <row r="30" ht="22" customHeight="1">
      <c r="A30" s="74" t="inlineStr">
        <is>
          <t>Días de cobranza</t>
        </is>
      </c>
      <c r="B30" s="75" t="inlineStr">
        <is>
          <t>Menos</t>
        </is>
      </c>
      <c r="C30" s="61" t="n">
        <v>30</v>
      </c>
      <c r="D30" s="61" t="n">
        <v>45</v>
      </c>
    </row>
    <row r="31" ht="22" customHeight="1">
      <c r="A31" s="74" t="inlineStr">
        <is>
          <t>Gastos vs presupuesto</t>
        </is>
      </c>
      <c r="B31" s="75" t="inlineStr">
        <is>
          <t>Menos</t>
        </is>
      </c>
      <c r="C31" s="77" t="n">
        <v>1</v>
      </c>
      <c r="D31" s="77" t="n">
        <v>1.1</v>
      </c>
    </row>
  </sheetData>
  <dataValidations count="1">
    <dataValidation sqref="C11:C22" showDropDown="0" showInputMessage="0" showErrorMessage="1" allowBlank="0" error="Elige Entrada o Salida" type="list">
      <formula1>"Entrada,Salida"</formula1>
    </dataValidation>
  </dataValidations>
  <pageMargins left="0.75" right="0.75" top="1" bottom="1" header="0.5" footer="0.5"/>
</worksheet>
</file>

<file path=xl/worksheets/sheet5.xml><?xml version="1.0" encoding="utf-8"?>
<worksheet xmlns="http://schemas.openxmlformats.org/spreadsheetml/2006/main">
  <sheetPr>
    <tabColor rgb="007F7F7F"/>
    <outlinePr summaryBelow="1" summaryRight="1"/>
    <pageSetUpPr fitToPage="1"/>
  </sheetPr>
  <dimension ref="A1:T72"/>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30" customWidth="1" min="1" max="1"/>
    <col width="15"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s>
  <sheetData>
    <row r="1">
      <c r="A1" s="54" t="inlineStr">
        <is>
          <t>CÁLCULOS · aquí Excel hace las cuentas</t>
        </is>
      </c>
    </row>
    <row r="2" ht="30" customHeight="1">
      <c r="A2" s="78" t="inlineStr">
        <is>
          <t>No hace falta escribir nada aquí. Las celdas grises son fórmulas: haz clic en una y mira la barra de fórmulas. Si ves #N/A en la parte 4, es normal: son meses que aún no tienen datos.</t>
        </is>
      </c>
    </row>
    <row r="4" ht="22" customHeight="1">
      <c r="A4" s="79" t="inlineStr">
        <is>
          <t>PARTE 1 · Lo que elegiste en el Tablero y datos de partida</t>
        </is>
      </c>
    </row>
    <row r="5" ht="20" customHeight="1">
      <c r="A5" s="80" t="inlineStr">
        <is>
          <t>Período elegido</t>
        </is>
      </c>
      <c r="B5" s="81">
        <f>Tablero!$F$4</f>
        <v/>
      </c>
      <c r="C5" s="82" t="inlineStr">
        <is>
          <t>Viene de la celda amarilla «Período» del Tablero.</t>
        </is>
      </c>
    </row>
    <row r="6" ht="20" customHeight="1">
      <c r="A6" s="80" t="inlineStr">
        <is>
          <t>N.° de mes (0 = todo el año)</t>
        </is>
      </c>
      <c r="B6" s="83">
        <f>IF(B5="Todo el año",0,MATCH(B5,'Conceptos y metas'!$H$9:$H$20,0))</f>
        <v/>
      </c>
      <c r="C6" s="82" t="inlineStr">
        <is>
          <t>Enero = 1, Febrero = 2… Si es todo el año, vale 0.</t>
        </is>
      </c>
    </row>
    <row r="7" ht="20" customHeight="1">
      <c r="A7" s="80" t="inlineStr">
        <is>
          <t>Año</t>
        </is>
      </c>
      <c r="B7" s="83">
        <f>'Conceptos y metas'!$B$3</f>
        <v/>
      </c>
      <c r="C7" s="82" t="inlineStr">
        <is>
          <t>Viene de «Conceptos y metas».</t>
        </is>
      </c>
    </row>
    <row r="8" ht="20" customHeight="1">
      <c r="A8" s="80" t="inlineStr">
        <is>
          <t>Desde (fecha)</t>
        </is>
      </c>
      <c r="B8" s="84">
        <f>IF(B6=0,DATE(B7,1,1),DATE(B7,B6,1))</f>
        <v/>
      </c>
      <c r="C8" s="82" t="inlineStr">
        <is>
          <t>Primer día del período.</t>
        </is>
      </c>
    </row>
    <row r="9" ht="20" customHeight="1">
      <c r="A9" s="80" t="inlineStr">
        <is>
          <t>Hasta (fecha, sin incluir)</t>
        </is>
      </c>
      <c r="B9" s="84">
        <f>IF(B6=0,DATE(B7+1,1,1),DATE(B7,B6+1,1))</f>
        <v/>
      </c>
      <c r="C9" s="82" t="inlineStr">
        <is>
          <t>Primer día DESPUÉS del período.</t>
        </is>
      </c>
    </row>
    <row r="10" ht="20" customHeight="1">
      <c r="A10" s="80" t="inlineStr">
        <is>
          <t>Último día con datos</t>
        </is>
      </c>
      <c r="B10" s="84">
        <f>MAX(TablaDatos[Fecha])</f>
        <v/>
      </c>
      <c r="C10" s="82" t="inlineStr">
        <is>
          <t>La fecha más reciente anotada en la tabla de Datos.</t>
        </is>
      </c>
    </row>
    <row r="11" ht="20" customHeight="1">
      <c r="A11" s="80" t="inlineStr">
        <is>
          <t>Días del período ya registrados</t>
        </is>
      </c>
      <c r="B11" s="83">
        <f>MAX(0,MIN(B9,B10+1)-B8)</f>
        <v/>
      </c>
      <c r="C11" s="82" t="inlineStr">
        <is>
          <t>Días entre el inicio del período y el último dato (o el fin del período).</t>
        </is>
      </c>
    </row>
    <row r="12" ht="20" customHeight="1">
      <c r="A12" s="80" t="inlineStr">
        <is>
          <t>Concepto elegido para el gráfico</t>
        </is>
      </c>
      <c r="B12" s="81">
        <f>Tablero!$N$4</f>
        <v/>
      </c>
      <c r="C12" s="82" t="inlineStr">
        <is>
          <t>Viene de la celda amarilla «Concepto» del Tablero.</t>
        </is>
      </c>
    </row>
    <row r="13" ht="20" customHeight="1">
      <c r="A13" s="80" t="inlineStr">
        <is>
          <t>Saldo de caja al 1 de enero</t>
        </is>
      </c>
      <c r="B13" s="85">
        <f>'Conceptos y metas'!$B$4</f>
        <v/>
      </c>
      <c r="C13" s="82" t="inlineStr">
        <is>
          <t>Punto de partida de la caja.</t>
        </is>
      </c>
    </row>
    <row r="14" ht="20" customHeight="1">
      <c r="A14" s="80" t="inlineStr">
        <is>
          <t>Cuentas por cobrar al 1 de enero</t>
        </is>
      </c>
      <c r="B14" s="85">
        <f>'Conceptos y metas'!$B$5</f>
        <v/>
      </c>
      <c r="C14" s="82" t="inlineStr">
        <is>
          <t>Lo que los clientes debían al empezar el año.</t>
        </is>
      </c>
    </row>
    <row r="16" ht="22" customHeight="1">
      <c r="A16" s="79" t="inlineStr">
        <is>
          <t>PARTE 2 · Suma por concepto: cada mes, el período elegido y el acumulado</t>
        </is>
      </c>
    </row>
    <row r="17" ht="34" customHeight="1">
      <c r="A17" s="86" t="inlineStr">
        <is>
          <t>Concepto</t>
        </is>
      </c>
      <c r="B17" s="86" t="inlineStr">
        <is>
          <t>Tipo</t>
        </is>
      </c>
      <c r="C17" s="86" t="inlineStr">
        <is>
          <t>Presupuesto mensual</t>
        </is>
      </c>
      <c r="D17" s="86" t="inlineStr">
        <is>
          <t>Ene</t>
        </is>
      </c>
      <c r="E17" s="86" t="inlineStr">
        <is>
          <t>Feb</t>
        </is>
      </c>
      <c r="F17" s="86" t="inlineStr">
        <is>
          <t>Mar</t>
        </is>
      </c>
      <c r="G17" s="86" t="inlineStr">
        <is>
          <t>Abr</t>
        </is>
      </c>
      <c r="H17" s="86" t="inlineStr">
        <is>
          <t>May</t>
        </is>
      </c>
      <c r="I17" s="86" t="inlineStr">
        <is>
          <t>Jun</t>
        </is>
      </c>
      <c r="J17" s="86" t="inlineStr">
        <is>
          <t>Jul</t>
        </is>
      </c>
      <c r="K17" s="86" t="inlineStr">
        <is>
          <t>Ago</t>
        </is>
      </c>
      <c r="L17" s="86" t="inlineStr">
        <is>
          <t>Sep</t>
        </is>
      </c>
      <c r="M17" s="86" t="inlineStr">
        <is>
          <t>Oct</t>
        </is>
      </c>
      <c r="N17" s="86" t="inlineStr">
        <is>
          <t>Nov</t>
        </is>
      </c>
      <c r="O17" s="86" t="inlineStr">
        <is>
          <t>Dic</t>
        </is>
      </c>
      <c r="P17" s="86" t="inlineStr">
        <is>
          <t>Período elegido</t>
        </is>
      </c>
      <c r="Q17" s="86" t="inlineStr">
        <is>
          <t>Acumulado del año hasta fin del período</t>
        </is>
      </c>
      <c r="R17" s="86" t="inlineStr">
        <is>
          <t>Presupuesto del período</t>
        </is>
      </c>
      <c r="S17" s="86" t="inlineStr">
        <is>
          <t>% del presupuesto usado</t>
        </is>
      </c>
    </row>
    <row r="18">
      <c r="A18" s="81">
        <f>IF('Conceptos y metas'!B8="","",'Conceptos y metas'!B8)</f>
        <v/>
      </c>
      <c r="B18" s="87">
        <f>IF('Conceptos y metas'!C8="","",'Conceptos y metas'!C8)</f>
        <v/>
      </c>
      <c r="C18" s="88">
        <f>IF('Conceptos y metas'!D8="","",'Conceptos y metas'!D8)</f>
        <v/>
      </c>
      <c r="D18" s="89">
        <f>IF($A18="","",SUMIFS(TablaDatos[Monto],TablaDatos[Concepto],$A18,TablaDatos[Fecha],"&gt;="&amp;DATE($B$7,1,1),TablaDatos[Fecha],"&lt;"&amp;DATE($B$7,2,1)))</f>
        <v/>
      </c>
      <c r="E18" s="89">
        <f>IF($A18="","",SUMIFS(TablaDatos[Monto],TablaDatos[Concepto],$A18,TablaDatos[Fecha],"&gt;="&amp;DATE($B$7,2,1),TablaDatos[Fecha],"&lt;"&amp;DATE($B$7,3,1)))</f>
        <v/>
      </c>
      <c r="F18" s="89">
        <f>IF($A18="","",SUMIFS(TablaDatos[Monto],TablaDatos[Concepto],$A18,TablaDatos[Fecha],"&gt;="&amp;DATE($B$7,3,1),TablaDatos[Fecha],"&lt;"&amp;DATE($B$7,4,1)))</f>
        <v/>
      </c>
      <c r="G18" s="89">
        <f>IF($A18="","",SUMIFS(TablaDatos[Monto],TablaDatos[Concepto],$A18,TablaDatos[Fecha],"&gt;="&amp;DATE($B$7,4,1),TablaDatos[Fecha],"&lt;"&amp;DATE($B$7,5,1)))</f>
        <v/>
      </c>
      <c r="H18" s="89">
        <f>IF($A18="","",SUMIFS(TablaDatos[Monto],TablaDatos[Concepto],$A18,TablaDatos[Fecha],"&gt;="&amp;DATE($B$7,5,1),TablaDatos[Fecha],"&lt;"&amp;DATE($B$7,6,1)))</f>
        <v/>
      </c>
      <c r="I18" s="89">
        <f>IF($A18="","",SUMIFS(TablaDatos[Monto],TablaDatos[Concepto],$A18,TablaDatos[Fecha],"&gt;="&amp;DATE($B$7,6,1),TablaDatos[Fecha],"&lt;"&amp;DATE($B$7,7,1)))</f>
        <v/>
      </c>
      <c r="J18" s="89">
        <f>IF($A18="","",SUMIFS(TablaDatos[Monto],TablaDatos[Concepto],$A18,TablaDatos[Fecha],"&gt;="&amp;DATE($B$7,7,1),TablaDatos[Fecha],"&lt;"&amp;DATE($B$7,8,1)))</f>
        <v/>
      </c>
      <c r="K18" s="89">
        <f>IF($A18="","",SUMIFS(TablaDatos[Monto],TablaDatos[Concepto],$A18,TablaDatos[Fecha],"&gt;="&amp;DATE($B$7,8,1),TablaDatos[Fecha],"&lt;"&amp;DATE($B$7,9,1)))</f>
        <v/>
      </c>
      <c r="L18" s="89">
        <f>IF($A18="","",SUMIFS(TablaDatos[Monto],TablaDatos[Concepto],$A18,TablaDatos[Fecha],"&gt;="&amp;DATE($B$7,9,1),TablaDatos[Fecha],"&lt;"&amp;DATE($B$7,10,1)))</f>
        <v/>
      </c>
      <c r="M18" s="89">
        <f>IF($A18="","",SUMIFS(TablaDatos[Monto],TablaDatos[Concepto],$A18,TablaDatos[Fecha],"&gt;="&amp;DATE($B$7,10,1),TablaDatos[Fecha],"&lt;"&amp;DATE($B$7,11,1)))</f>
        <v/>
      </c>
      <c r="N18" s="89">
        <f>IF($A18="","",SUMIFS(TablaDatos[Monto],TablaDatos[Concepto],$A18,TablaDatos[Fecha],"&gt;="&amp;DATE($B$7,11,1),TablaDatos[Fecha],"&lt;"&amp;DATE($B$7,12,1)))</f>
        <v/>
      </c>
      <c r="O18" s="89">
        <f>IF($A18="","",SUMIFS(TablaDatos[Monto],TablaDatos[Concepto],$A18,TablaDatos[Fecha],"&gt;="&amp;DATE($B$7,12,1),TablaDatos[Fecha],"&lt;"&amp;DATE($B$7,13,1)))</f>
        <v/>
      </c>
      <c r="P18" s="85">
        <f>IF($A18="","",SUMIFS(TablaDatos[Monto],TablaDatos[Concepto],$A18,TablaDatos[Fecha],"&gt;="&amp;$B$8,TablaDatos[Fecha],"&lt;"&amp;$B$9))</f>
        <v/>
      </c>
      <c r="Q18" s="88">
        <f>IF($A18="","",SUMIFS(TablaDatos[Monto],TablaDatos[Concepto],$A18,TablaDatos[Fecha],"&gt;="&amp;DATE($B$7,1,1),TablaDatos[Fecha],"&lt;"&amp;$B$9))</f>
        <v/>
      </c>
      <c r="R18" s="88">
        <f>IF(OR($A18="",$C18=""),"",$C18*12/365*$B$11)</f>
        <v/>
      </c>
      <c r="S18" s="90">
        <f>IF(R18="","",IFERROR(P18/R18,0))</f>
        <v/>
      </c>
    </row>
    <row r="19">
      <c r="A19" s="81">
        <f>IF('Conceptos y metas'!B9="","",'Conceptos y metas'!B9)</f>
        <v/>
      </c>
      <c r="B19" s="87">
        <f>IF('Conceptos y metas'!C9="","",'Conceptos y metas'!C9)</f>
        <v/>
      </c>
      <c r="C19" s="88">
        <f>IF('Conceptos y metas'!D9="","",'Conceptos y metas'!D9)</f>
        <v/>
      </c>
      <c r="D19" s="89">
        <f>IF($A19="","",SUMIFS(TablaDatos[Monto],TablaDatos[Concepto],$A19,TablaDatos[Fecha],"&gt;="&amp;DATE($B$7,1,1),TablaDatos[Fecha],"&lt;"&amp;DATE($B$7,2,1)))</f>
        <v/>
      </c>
      <c r="E19" s="89">
        <f>IF($A19="","",SUMIFS(TablaDatos[Monto],TablaDatos[Concepto],$A19,TablaDatos[Fecha],"&gt;="&amp;DATE($B$7,2,1),TablaDatos[Fecha],"&lt;"&amp;DATE($B$7,3,1)))</f>
        <v/>
      </c>
      <c r="F19" s="89">
        <f>IF($A19="","",SUMIFS(TablaDatos[Monto],TablaDatos[Concepto],$A19,TablaDatos[Fecha],"&gt;="&amp;DATE($B$7,3,1),TablaDatos[Fecha],"&lt;"&amp;DATE($B$7,4,1)))</f>
        <v/>
      </c>
      <c r="G19" s="89">
        <f>IF($A19="","",SUMIFS(TablaDatos[Monto],TablaDatos[Concepto],$A19,TablaDatos[Fecha],"&gt;="&amp;DATE($B$7,4,1),TablaDatos[Fecha],"&lt;"&amp;DATE($B$7,5,1)))</f>
        <v/>
      </c>
      <c r="H19" s="89">
        <f>IF($A19="","",SUMIFS(TablaDatos[Monto],TablaDatos[Concepto],$A19,TablaDatos[Fecha],"&gt;="&amp;DATE($B$7,5,1),TablaDatos[Fecha],"&lt;"&amp;DATE($B$7,6,1)))</f>
        <v/>
      </c>
      <c r="I19" s="89">
        <f>IF($A19="","",SUMIFS(TablaDatos[Monto],TablaDatos[Concepto],$A19,TablaDatos[Fecha],"&gt;="&amp;DATE($B$7,6,1),TablaDatos[Fecha],"&lt;"&amp;DATE($B$7,7,1)))</f>
        <v/>
      </c>
      <c r="J19" s="89">
        <f>IF($A19="","",SUMIFS(TablaDatos[Monto],TablaDatos[Concepto],$A19,TablaDatos[Fecha],"&gt;="&amp;DATE($B$7,7,1),TablaDatos[Fecha],"&lt;"&amp;DATE($B$7,8,1)))</f>
        <v/>
      </c>
      <c r="K19" s="89">
        <f>IF($A19="","",SUMIFS(TablaDatos[Monto],TablaDatos[Concepto],$A19,TablaDatos[Fecha],"&gt;="&amp;DATE($B$7,8,1),TablaDatos[Fecha],"&lt;"&amp;DATE($B$7,9,1)))</f>
        <v/>
      </c>
      <c r="L19" s="89">
        <f>IF($A19="","",SUMIFS(TablaDatos[Monto],TablaDatos[Concepto],$A19,TablaDatos[Fecha],"&gt;="&amp;DATE($B$7,9,1),TablaDatos[Fecha],"&lt;"&amp;DATE($B$7,10,1)))</f>
        <v/>
      </c>
      <c r="M19" s="89">
        <f>IF($A19="","",SUMIFS(TablaDatos[Monto],TablaDatos[Concepto],$A19,TablaDatos[Fecha],"&gt;="&amp;DATE($B$7,10,1),TablaDatos[Fecha],"&lt;"&amp;DATE($B$7,11,1)))</f>
        <v/>
      </c>
      <c r="N19" s="89">
        <f>IF($A19="","",SUMIFS(TablaDatos[Monto],TablaDatos[Concepto],$A19,TablaDatos[Fecha],"&gt;="&amp;DATE($B$7,11,1),TablaDatos[Fecha],"&lt;"&amp;DATE($B$7,12,1)))</f>
        <v/>
      </c>
      <c r="O19" s="89">
        <f>IF($A19="","",SUMIFS(TablaDatos[Monto],TablaDatos[Concepto],$A19,TablaDatos[Fecha],"&gt;="&amp;DATE($B$7,12,1),TablaDatos[Fecha],"&lt;"&amp;DATE($B$7,13,1)))</f>
        <v/>
      </c>
      <c r="P19" s="85">
        <f>IF($A19="","",SUMIFS(TablaDatos[Monto],TablaDatos[Concepto],$A19,TablaDatos[Fecha],"&gt;="&amp;$B$8,TablaDatos[Fecha],"&lt;"&amp;$B$9))</f>
        <v/>
      </c>
      <c r="Q19" s="88">
        <f>IF($A19="","",SUMIFS(TablaDatos[Monto],TablaDatos[Concepto],$A19,TablaDatos[Fecha],"&gt;="&amp;DATE($B$7,1,1),TablaDatos[Fecha],"&lt;"&amp;$B$9))</f>
        <v/>
      </c>
      <c r="R19" s="88">
        <f>IF(OR($A19="",$C19=""),"",$C19*12/365*$B$11)</f>
        <v/>
      </c>
      <c r="S19" s="90">
        <f>IF(R19="","",IFERROR(P19/R19,0))</f>
        <v/>
      </c>
    </row>
    <row r="20">
      <c r="A20" s="81">
        <f>IF('Conceptos y metas'!B10="","",'Conceptos y metas'!B10)</f>
        <v/>
      </c>
      <c r="B20" s="87">
        <f>IF('Conceptos y metas'!C10="","",'Conceptos y metas'!C10)</f>
        <v/>
      </c>
      <c r="C20" s="88">
        <f>IF('Conceptos y metas'!D10="","",'Conceptos y metas'!D10)</f>
        <v/>
      </c>
      <c r="D20" s="89">
        <f>IF($A20="","",SUMIFS(TablaDatos[Monto],TablaDatos[Concepto],$A20,TablaDatos[Fecha],"&gt;="&amp;DATE($B$7,1,1),TablaDatos[Fecha],"&lt;"&amp;DATE($B$7,2,1)))</f>
        <v/>
      </c>
      <c r="E20" s="89">
        <f>IF($A20="","",SUMIFS(TablaDatos[Monto],TablaDatos[Concepto],$A20,TablaDatos[Fecha],"&gt;="&amp;DATE($B$7,2,1),TablaDatos[Fecha],"&lt;"&amp;DATE($B$7,3,1)))</f>
        <v/>
      </c>
      <c r="F20" s="89">
        <f>IF($A20="","",SUMIFS(TablaDatos[Monto],TablaDatos[Concepto],$A20,TablaDatos[Fecha],"&gt;="&amp;DATE($B$7,3,1),TablaDatos[Fecha],"&lt;"&amp;DATE($B$7,4,1)))</f>
        <v/>
      </c>
      <c r="G20" s="89">
        <f>IF($A20="","",SUMIFS(TablaDatos[Monto],TablaDatos[Concepto],$A20,TablaDatos[Fecha],"&gt;="&amp;DATE($B$7,4,1),TablaDatos[Fecha],"&lt;"&amp;DATE($B$7,5,1)))</f>
        <v/>
      </c>
      <c r="H20" s="89">
        <f>IF($A20="","",SUMIFS(TablaDatos[Monto],TablaDatos[Concepto],$A20,TablaDatos[Fecha],"&gt;="&amp;DATE($B$7,5,1),TablaDatos[Fecha],"&lt;"&amp;DATE($B$7,6,1)))</f>
        <v/>
      </c>
      <c r="I20" s="89">
        <f>IF($A20="","",SUMIFS(TablaDatos[Monto],TablaDatos[Concepto],$A20,TablaDatos[Fecha],"&gt;="&amp;DATE($B$7,6,1),TablaDatos[Fecha],"&lt;"&amp;DATE($B$7,7,1)))</f>
        <v/>
      </c>
      <c r="J20" s="89">
        <f>IF($A20="","",SUMIFS(TablaDatos[Monto],TablaDatos[Concepto],$A20,TablaDatos[Fecha],"&gt;="&amp;DATE($B$7,7,1),TablaDatos[Fecha],"&lt;"&amp;DATE($B$7,8,1)))</f>
        <v/>
      </c>
      <c r="K20" s="89">
        <f>IF($A20="","",SUMIFS(TablaDatos[Monto],TablaDatos[Concepto],$A20,TablaDatos[Fecha],"&gt;="&amp;DATE($B$7,8,1),TablaDatos[Fecha],"&lt;"&amp;DATE($B$7,9,1)))</f>
        <v/>
      </c>
      <c r="L20" s="89">
        <f>IF($A20="","",SUMIFS(TablaDatos[Monto],TablaDatos[Concepto],$A20,TablaDatos[Fecha],"&gt;="&amp;DATE($B$7,9,1),TablaDatos[Fecha],"&lt;"&amp;DATE($B$7,10,1)))</f>
        <v/>
      </c>
      <c r="M20" s="89">
        <f>IF($A20="","",SUMIFS(TablaDatos[Monto],TablaDatos[Concepto],$A20,TablaDatos[Fecha],"&gt;="&amp;DATE($B$7,10,1),TablaDatos[Fecha],"&lt;"&amp;DATE($B$7,11,1)))</f>
        <v/>
      </c>
      <c r="N20" s="89">
        <f>IF($A20="","",SUMIFS(TablaDatos[Monto],TablaDatos[Concepto],$A20,TablaDatos[Fecha],"&gt;="&amp;DATE($B$7,11,1),TablaDatos[Fecha],"&lt;"&amp;DATE($B$7,12,1)))</f>
        <v/>
      </c>
      <c r="O20" s="89">
        <f>IF($A20="","",SUMIFS(TablaDatos[Monto],TablaDatos[Concepto],$A20,TablaDatos[Fecha],"&gt;="&amp;DATE($B$7,12,1),TablaDatos[Fecha],"&lt;"&amp;DATE($B$7,13,1)))</f>
        <v/>
      </c>
      <c r="P20" s="85">
        <f>IF($A20="","",SUMIFS(TablaDatos[Monto],TablaDatos[Concepto],$A20,TablaDatos[Fecha],"&gt;="&amp;$B$8,TablaDatos[Fecha],"&lt;"&amp;$B$9))</f>
        <v/>
      </c>
      <c r="Q20" s="88">
        <f>IF($A20="","",SUMIFS(TablaDatos[Monto],TablaDatos[Concepto],$A20,TablaDatos[Fecha],"&gt;="&amp;DATE($B$7,1,1),TablaDatos[Fecha],"&lt;"&amp;$B$9))</f>
        <v/>
      </c>
      <c r="R20" s="88">
        <f>IF(OR($A20="",$C20=""),"",$C20*12/365*$B$11)</f>
        <v/>
      </c>
      <c r="S20" s="90">
        <f>IF(R20="","",IFERROR(P20/R20,0))</f>
        <v/>
      </c>
    </row>
    <row r="21">
      <c r="A21" s="81">
        <f>IF('Conceptos y metas'!B11="","",'Conceptos y metas'!B11)</f>
        <v/>
      </c>
      <c r="B21" s="87">
        <f>IF('Conceptos y metas'!C11="","",'Conceptos y metas'!C11)</f>
        <v/>
      </c>
      <c r="C21" s="88">
        <f>IF('Conceptos y metas'!D11="","",'Conceptos y metas'!D11)</f>
        <v/>
      </c>
      <c r="D21" s="89">
        <f>IF($A21="","",SUMIFS(TablaDatos[Monto],TablaDatos[Concepto],$A21,TablaDatos[Fecha],"&gt;="&amp;DATE($B$7,1,1),TablaDatos[Fecha],"&lt;"&amp;DATE($B$7,2,1)))</f>
        <v/>
      </c>
      <c r="E21" s="89">
        <f>IF($A21="","",SUMIFS(TablaDatos[Monto],TablaDatos[Concepto],$A21,TablaDatos[Fecha],"&gt;="&amp;DATE($B$7,2,1),TablaDatos[Fecha],"&lt;"&amp;DATE($B$7,3,1)))</f>
        <v/>
      </c>
      <c r="F21" s="89">
        <f>IF($A21="","",SUMIFS(TablaDatos[Monto],TablaDatos[Concepto],$A21,TablaDatos[Fecha],"&gt;="&amp;DATE($B$7,3,1),TablaDatos[Fecha],"&lt;"&amp;DATE($B$7,4,1)))</f>
        <v/>
      </c>
      <c r="G21" s="89">
        <f>IF($A21="","",SUMIFS(TablaDatos[Monto],TablaDatos[Concepto],$A21,TablaDatos[Fecha],"&gt;="&amp;DATE($B$7,4,1),TablaDatos[Fecha],"&lt;"&amp;DATE($B$7,5,1)))</f>
        <v/>
      </c>
      <c r="H21" s="89">
        <f>IF($A21="","",SUMIFS(TablaDatos[Monto],TablaDatos[Concepto],$A21,TablaDatos[Fecha],"&gt;="&amp;DATE($B$7,5,1),TablaDatos[Fecha],"&lt;"&amp;DATE($B$7,6,1)))</f>
        <v/>
      </c>
      <c r="I21" s="89">
        <f>IF($A21="","",SUMIFS(TablaDatos[Monto],TablaDatos[Concepto],$A21,TablaDatos[Fecha],"&gt;="&amp;DATE($B$7,6,1),TablaDatos[Fecha],"&lt;"&amp;DATE($B$7,7,1)))</f>
        <v/>
      </c>
      <c r="J21" s="89">
        <f>IF($A21="","",SUMIFS(TablaDatos[Monto],TablaDatos[Concepto],$A21,TablaDatos[Fecha],"&gt;="&amp;DATE($B$7,7,1),TablaDatos[Fecha],"&lt;"&amp;DATE($B$7,8,1)))</f>
        <v/>
      </c>
      <c r="K21" s="89">
        <f>IF($A21="","",SUMIFS(TablaDatos[Monto],TablaDatos[Concepto],$A21,TablaDatos[Fecha],"&gt;="&amp;DATE($B$7,8,1),TablaDatos[Fecha],"&lt;"&amp;DATE($B$7,9,1)))</f>
        <v/>
      </c>
      <c r="L21" s="89">
        <f>IF($A21="","",SUMIFS(TablaDatos[Monto],TablaDatos[Concepto],$A21,TablaDatos[Fecha],"&gt;="&amp;DATE($B$7,9,1),TablaDatos[Fecha],"&lt;"&amp;DATE($B$7,10,1)))</f>
        <v/>
      </c>
      <c r="M21" s="89">
        <f>IF($A21="","",SUMIFS(TablaDatos[Monto],TablaDatos[Concepto],$A21,TablaDatos[Fecha],"&gt;="&amp;DATE($B$7,10,1),TablaDatos[Fecha],"&lt;"&amp;DATE($B$7,11,1)))</f>
        <v/>
      </c>
      <c r="N21" s="89">
        <f>IF($A21="","",SUMIFS(TablaDatos[Monto],TablaDatos[Concepto],$A21,TablaDatos[Fecha],"&gt;="&amp;DATE($B$7,11,1),TablaDatos[Fecha],"&lt;"&amp;DATE($B$7,12,1)))</f>
        <v/>
      </c>
      <c r="O21" s="89">
        <f>IF($A21="","",SUMIFS(TablaDatos[Monto],TablaDatos[Concepto],$A21,TablaDatos[Fecha],"&gt;="&amp;DATE($B$7,12,1),TablaDatos[Fecha],"&lt;"&amp;DATE($B$7,13,1)))</f>
        <v/>
      </c>
      <c r="P21" s="85">
        <f>IF($A21="","",SUMIFS(TablaDatos[Monto],TablaDatos[Concepto],$A21,TablaDatos[Fecha],"&gt;="&amp;$B$8,TablaDatos[Fecha],"&lt;"&amp;$B$9))</f>
        <v/>
      </c>
      <c r="Q21" s="88">
        <f>IF($A21="","",SUMIFS(TablaDatos[Monto],TablaDatos[Concepto],$A21,TablaDatos[Fecha],"&gt;="&amp;DATE($B$7,1,1),TablaDatos[Fecha],"&lt;"&amp;$B$9))</f>
        <v/>
      </c>
      <c r="R21" s="88">
        <f>IF(OR($A21="",$C21=""),"",$C21*12/365*$B$11)</f>
        <v/>
      </c>
      <c r="S21" s="90">
        <f>IF(R21="","",IFERROR(P21/R21,0))</f>
        <v/>
      </c>
    </row>
    <row r="22">
      <c r="A22" s="81">
        <f>IF('Conceptos y metas'!B12="","",'Conceptos y metas'!B12)</f>
        <v/>
      </c>
      <c r="B22" s="87">
        <f>IF('Conceptos y metas'!C12="","",'Conceptos y metas'!C12)</f>
        <v/>
      </c>
      <c r="C22" s="88">
        <f>IF('Conceptos y metas'!D12="","",'Conceptos y metas'!D12)</f>
        <v/>
      </c>
      <c r="D22" s="89">
        <f>IF($A22="","",SUMIFS(TablaDatos[Monto],TablaDatos[Concepto],$A22,TablaDatos[Fecha],"&gt;="&amp;DATE($B$7,1,1),TablaDatos[Fecha],"&lt;"&amp;DATE($B$7,2,1)))</f>
        <v/>
      </c>
      <c r="E22" s="89">
        <f>IF($A22="","",SUMIFS(TablaDatos[Monto],TablaDatos[Concepto],$A22,TablaDatos[Fecha],"&gt;="&amp;DATE($B$7,2,1),TablaDatos[Fecha],"&lt;"&amp;DATE($B$7,3,1)))</f>
        <v/>
      </c>
      <c r="F22" s="89">
        <f>IF($A22="","",SUMIFS(TablaDatos[Monto],TablaDatos[Concepto],$A22,TablaDatos[Fecha],"&gt;="&amp;DATE($B$7,3,1),TablaDatos[Fecha],"&lt;"&amp;DATE($B$7,4,1)))</f>
        <v/>
      </c>
      <c r="G22" s="89">
        <f>IF($A22="","",SUMIFS(TablaDatos[Monto],TablaDatos[Concepto],$A22,TablaDatos[Fecha],"&gt;="&amp;DATE($B$7,4,1),TablaDatos[Fecha],"&lt;"&amp;DATE($B$7,5,1)))</f>
        <v/>
      </c>
      <c r="H22" s="89">
        <f>IF($A22="","",SUMIFS(TablaDatos[Monto],TablaDatos[Concepto],$A22,TablaDatos[Fecha],"&gt;="&amp;DATE($B$7,5,1),TablaDatos[Fecha],"&lt;"&amp;DATE($B$7,6,1)))</f>
        <v/>
      </c>
      <c r="I22" s="89">
        <f>IF($A22="","",SUMIFS(TablaDatos[Monto],TablaDatos[Concepto],$A22,TablaDatos[Fecha],"&gt;="&amp;DATE($B$7,6,1),TablaDatos[Fecha],"&lt;"&amp;DATE($B$7,7,1)))</f>
        <v/>
      </c>
      <c r="J22" s="89">
        <f>IF($A22="","",SUMIFS(TablaDatos[Monto],TablaDatos[Concepto],$A22,TablaDatos[Fecha],"&gt;="&amp;DATE($B$7,7,1),TablaDatos[Fecha],"&lt;"&amp;DATE($B$7,8,1)))</f>
        <v/>
      </c>
      <c r="K22" s="89">
        <f>IF($A22="","",SUMIFS(TablaDatos[Monto],TablaDatos[Concepto],$A22,TablaDatos[Fecha],"&gt;="&amp;DATE($B$7,8,1),TablaDatos[Fecha],"&lt;"&amp;DATE($B$7,9,1)))</f>
        <v/>
      </c>
      <c r="L22" s="89">
        <f>IF($A22="","",SUMIFS(TablaDatos[Monto],TablaDatos[Concepto],$A22,TablaDatos[Fecha],"&gt;="&amp;DATE($B$7,9,1),TablaDatos[Fecha],"&lt;"&amp;DATE($B$7,10,1)))</f>
        <v/>
      </c>
      <c r="M22" s="89">
        <f>IF($A22="","",SUMIFS(TablaDatos[Monto],TablaDatos[Concepto],$A22,TablaDatos[Fecha],"&gt;="&amp;DATE($B$7,10,1),TablaDatos[Fecha],"&lt;"&amp;DATE($B$7,11,1)))</f>
        <v/>
      </c>
      <c r="N22" s="89">
        <f>IF($A22="","",SUMIFS(TablaDatos[Monto],TablaDatos[Concepto],$A22,TablaDatos[Fecha],"&gt;="&amp;DATE($B$7,11,1),TablaDatos[Fecha],"&lt;"&amp;DATE($B$7,12,1)))</f>
        <v/>
      </c>
      <c r="O22" s="89">
        <f>IF($A22="","",SUMIFS(TablaDatos[Monto],TablaDatos[Concepto],$A22,TablaDatos[Fecha],"&gt;="&amp;DATE($B$7,12,1),TablaDatos[Fecha],"&lt;"&amp;DATE($B$7,13,1)))</f>
        <v/>
      </c>
      <c r="P22" s="85">
        <f>IF($A22="","",SUMIFS(TablaDatos[Monto],TablaDatos[Concepto],$A22,TablaDatos[Fecha],"&gt;="&amp;$B$8,TablaDatos[Fecha],"&lt;"&amp;$B$9))</f>
        <v/>
      </c>
      <c r="Q22" s="88">
        <f>IF($A22="","",SUMIFS(TablaDatos[Monto],TablaDatos[Concepto],$A22,TablaDatos[Fecha],"&gt;="&amp;DATE($B$7,1,1),TablaDatos[Fecha],"&lt;"&amp;$B$9))</f>
        <v/>
      </c>
      <c r="R22" s="88">
        <f>IF(OR($A22="",$C22=""),"",$C22*12/365*$B$11)</f>
        <v/>
      </c>
      <c r="S22" s="90">
        <f>IF(R22="","",IFERROR(P22/R22,0))</f>
        <v/>
      </c>
    </row>
    <row r="23">
      <c r="A23" s="81">
        <f>IF('Conceptos y metas'!B13="","",'Conceptos y metas'!B13)</f>
        <v/>
      </c>
      <c r="B23" s="87">
        <f>IF('Conceptos y metas'!C13="","",'Conceptos y metas'!C13)</f>
        <v/>
      </c>
      <c r="C23" s="88">
        <f>IF('Conceptos y metas'!D13="","",'Conceptos y metas'!D13)</f>
        <v/>
      </c>
      <c r="D23" s="89">
        <f>IF($A23="","",SUMIFS(TablaDatos[Monto],TablaDatos[Concepto],$A23,TablaDatos[Fecha],"&gt;="&amp;DATE($B$7,1,1),TablaDatos[Fecha],"&lt;"&amp;DATE($B$7,2,1)))</f>
        <v/>
      </c>
      <c r="E23" s="89">
        <f>IF($A23="","",SUMIFS(TablaDatos[Monto],TablaDatos[Concepto],$A23,TablaDatos[Fecha],"&gt;="&amp;DATE($B$7,2,1),TablaDatos[Fecha],"&lt;"&amp;DATE($B$7,3,1)))</f>
        <v/>
      </c>
      <c r="F23" s="89">
        <f>IF($A23="","",SUMIFS(TablaDatos[Monto],TablaDatos[Concepto],$A23,TablaDatos[Fecha],"&gt;="&amp;DATE($B$7,3,1),TablaDatos[Fecha],"&lt;"&amp;DATE($B$7,4,1)))</f>
        <v/>
      </c>
      <c r="G23" s="89">
        <f>IF($A23="","",SUMIFS(TablaDatos[Monto],TablaDatos[Concepto],$A23,TablaDatos[Fecha],"&gt;="&amp;DATE($B$7,4,1),TablaDatos[Fecha],"&lt;"&amp;DATE($B$7,5,1)))</f>
        <v/>
      </c>
      <c r="H23" s="89">
        <f>IF($A23="","",SUMIFS(TablaDatos[Monto],TablaDatos[Concepto],$A23,TablaDatos[Fecha],"&gt;="&amp;DATE($B$7,5,1),TablaDatos[Fecha],"&lt;"&amp;DATE($B$7,6,1)))</f>
        <v/>
      </c>
      <c r="I23" s="89">
        <f>IF($A23="","",SUMIFS(TablaDatos[Monto],TablaDatos[Concepto],$A23,TablaDatos[Fecha],"&gt;="&amp;DATE($B$7,6,1),TablaDatos[Fecha],"&lt;"&amp;DATE($B$7,7,1)))</f>
        <v/>
      </c>
      <c r="J23" s="89">
        <f>IF($A23="","",SUMIFS(TablaDatos[Monto],TablaDatos[Concepto],$A23,TablaDatos[Fecha],"&gt;="&amp;DATE($B$7,7,1),TablaDatos[Fecha],"&lt;"&amp;DATE($B$7,8,1)))</f>
        <v/>
      </c>
      <c r="K23" s="89">
        <f>IF($A23="","",SUMIFS(TablaDatos[Monto],TablaDatos[Concepto],$A23,TablaDatos[Fecha],"&gt;="&amp;DATE($B$7,8,1),TablaDatos[Fecha],"&lt;"&amp;DATE($B$7,9,1)))</f>
        <v/>
      </c>
      <c r="L23" s="89">
        <f>IF($A23="","",SUMIFS(TablaDatos[Monto],TablaDatos[Concepto],$A23,TablaDatos[Fecha],"&gt;="&amp;DATE($B$7,9,1),TablaDatos[Fecha],"&lt;"&amp;DATE($B$7,10,1)))</f>
        <v/>
      </c>
      <c r="M23" s="89">
        <f>IF($A23="","",SUMIFS(TablaDatos[Monto],TablaDatos[Concepto],$A23,TablaDatos[Fecha],"&gt;="&amp;DATE($B$7,10,1),TablaDatos[Fecha],"&lt;"&amp;DATE($B$7,11,1)))</f>
        <v/>
      </c>
      <c r="N23" s="89">
        <f>IF($A23="","",SUMIFS(TablaDatos[Monto],TablaDatos[Concepto],$A23,TablaDatos[Fecha],"&gt;="&amp;DATE($B$7,11,1),TablaDatos[Fecha],"&lt;"&amp;DATE($B$7,12,1)))</f>
        <v/>
      </c>
      <c r="O23" s="89">
        <f>IF($A23="","",SUMIFS(TablaDatos[Monto],TablaDatos[Concepto],$A23,TablaDatos[Fecha],"&gt;="&amp;DATE($B$7,12,1),TablaDatos[Fecha],"&lt;"&amp;DATE($B$7,13,1)))</f>
        <v/>
      </c>
      <c r="P23" s="85">
        <f>IF($A23="","",SUMIFS(TablaDatos[Monto],TablaDatos[Concepto],$A23,TablaDatos[Fecha],"&gt;="&amp;$B$8,TablaDatos[Fecha],"&lt;"&amp;$B$9))</f>
        <v/>
      </c>
      <c r="Q23" s="88">
        <f>IF($A23="","",SUMIFS(TablaDatos[Monto],TablaDatos[Concepto],$A23,TablaDatos[Fecha],"&gt;="&amp;DATE($B$7,1,1),TablaDatos[Fecha],"&lt;"&amp;$B$9))</f>
        <v/>
      </c>
      <c r="R23" s="88">
        <f>IF(OR($A23="",$C23=""),"",$C23*12/365*$B$11)</f>
        <v/>
      </c>
      <c r="S23" s="90">
        <f>IF(R23="","",IFERROR(P23/R23,0))</f>
        <v/>
      </c>
    </row>
    <row r="24">
      <c r="A24" s="81">
        <f>IF('Conceptos y metas'!B14="","",'Conceptos y metas'!B14)</f>
        <v/>
      </c>
      <c r="B24" s="87">
        <f>IF('Conceptos y metas'!C14="","",'Conceptos y metas'!C14)</f>
        <v/>
      </c>
      <c r="C24" s="88">
        <f>IF('Conceptos y metas'!D14="","",'Conceptos y metas'!D14)</f>
        <v/>
      </c>
      <c r="D24" s="89">
        <f>IF($A24="","",SUMIFS(TablaDatos[Monto],TablaDatos[Concepto],$A24,TablaDatos[Fecha],"&gt;="&amp;DATE($B$7,1,1),TablaDatos[Fecha],"&lt;"&amp;DATE($B$7,2,1)))</f>
        <v/>
      </c>
      <c r="E24" s="89">
        <f>IF($A24="","",SUMIFS(TablaDatos[Monto],TablaDatos[Concepto],$A24,TablaDatos[Fecha],"&gt;="&amp;DATE($B$7,2,1),TablaDatos[Fecha],"&lt;"&amp;DATE($B$7,3,1)))</f>
        <v/>
      </c>
      <c r="F24" s="89">
        <f>IF($A24="","",SUMIFS(TablaDatos[Monto],TablaDatos[Concepto],$A24,TablaDatos[Fecha],"&gt;="&amp;DATE($B$7,3,1),TablaDatos[Fecha],"&lt;"&amp;DATE($B$7,4,1)))</f>
        <v/>
      </c>
      <c r="G24" s="89">
        <f>IF($A24="","",SUMIFS(TablaDatos[Monto],TablaDatos[Concepto],$A24,TablaDatos[Fecha],"&gt;="&amp;DATE($B$7,4,1),TablaDatos[Fecha],"&lt;"&amp;DATE($B$7,5,1)))</f>
        <v/>
      </c>
      <c r="H24" s="89">
        <f>IF($A24="","",SUMIFS(TablaDatos[Monto],TablaDatos[Concepto],$A24,TablaDatos[Fecha],"&gt;="&amp;DATE($B$7,5,1),TablaDatos[Fecha],"&lt;"&amp;DATE($B$7,6,1)))</f>
        <v/>
      </c>
      <c r="I24" s="89">
        <f>IF($A24="","",SUMIFS(TablaDatos[Monto],TablaDatos[Concepto],$A24,TablaDatos[Fecha],"&gt;="&amp;DATE($B$7,6,1),TablaDatos[Fecha],"&lt;"&amp;DATE($B$7,7,1)))</f>
        <v/>
      </c>
      <c r="J24" s="89">
        <f>IF($A24="","",SUMIFS(TablaDatos[Monto],TablaDatos[Concepto],$A24,TablaDatos[Fecha],"&gt;="&amp;DATE($B$7,7,1),TablaDatos[Fecha],"&lt;"&amp;DATE($B$7,8,1)))</f>
        <v/>
      </c>
      <c r="K24" s="89">
        <f>IF($A24="","",SUMIFS(TablaDatos[Monto],TablaDatos[Concepto],$A24,TablaDatos[Fecha],"&gt;="&amp;DATE($B$7,8,1),TablaDatos[Fecha],"&lt;"&amp;DATE($B$7,9,1)))</f>
        <v/>
      </c>
      <c r="L24" s="89">
        <f>IF($A24="","",SUMIFS(TablaDatos[Monto],TablaDatos[Concepto],$A24,TablaDatos[Fecha],"&gt;="&amp;DATE($B$7,9,1),TablaDatos[Fecha],"&lt;"&amp;DATE($B$7,10,1)))</f>
        <v/>
      </c>
      <c r="M24" s="89">
        <f>IF($A24="","",SUMIFS(TablaDatos[Monto],TablaDatos[Concepto],$A24,TablaDatos[Fecha],"&gt;="&amp;DATE($B$7,10,1),TablaDatos[Fecha],"&lt;"&amp;DATE($B$7,11,1)))</f>
        <v/>
      </c>
      <c r="N24" s="89">
        <f>IF($A24="","",SUMIFS(TablaDatos[Monto],TablaDatos[Concepto],$A24,TablaDatos[Fecha],"&gt;="&amp;DATE($B$7,11,1),TablaDatos[Fecha],"&lt;"&amp;DATE($B$7,12,1)))</f>
        <v/>
      </c>
      <c r="O24" s="89">
        <f>IF($A24="","",SUMIFS(TablaDatos[Monto],TablaDatos[Concepto],$A24,TablaDatos[Fecha],"&gt;="&amp;DATE($B$7,12,1),TablaDatos[Fecha],"&lt;"&amp;DATE($B$7,13,1)))</f>
        <v/>
      </c>
      <c r="P24" s="85">
        <f>IF($A24="","",SUMIFS(TablaDatos[Monto],TablaDatos[Concepto],$A24,TablaDatos[Fecha],"&gt;="&amp;$B$8,TablaDatos[Fecha],"&lt;"&amp;$B$9))</f>
        <v/>
      </c>
      <c r="Q24" s="88">
        <f>IF($A24="","",SUMIFS(TablaDatos[Monto],TablaDatos[Concepto],$A24,TablaDatos[Fecha],"&gt;="&amp;DATE($B$7,1,1),TablaDatos[Fecha],"&lt;"&amp;$B$9))</f>
        <v/>
      </c>
      <c r="R24" s="88">
        <f>IF(OR($A24="",$C24=""),"",$C24*12/365*$B$11)</f>
        <v/>
      </c>
      <c r="S24" s="90">
        <f>IF(R24="","",IFERROR(P24/R24,0))</f>
        <v/>
      </c>
    </row>
    <row r="25">
      <c r="A25" s="81">
        <f>IF('Conceptos y metas'!B15="","",'Conceptos y metas'!B15)</f>
        <v/>
      </c>
      <c r="B25" s="87">
        <f>IF('Conceptos y metas'!C15="","",'Conceptos y metas'!C15)</f>
        <v/>
      </c>
      <c r="C25" s="88">
        <f>IF('Conceptos y metas'!D15="","",'Conceptos y metas'!D15)</f>
        <v/>
      </c>
      <c r="D25" s="89">
        <f>IF($A25="","",SUMIFS(TablaDatos[Monto],TablaDatos[Concepto],$A25,TablaDatos[Fecha],"&gt;="&amp;DATE($B$7,1,1),TablaDatos[Fecha],"&lt;"&amp;DATE($B$7,2,1)))</f>
        <v/>
      </c>
      <c r="E25" s="89">
        <f>IF($A25="","",SUMIFS(TablaDatos[Monto],TablaDatos[Concepto],$A25,TablaDatos[Fecha],"&gt;="&amp;DATE($B$7,2,1),TablaDatos[Fecha],"&lt;"&amp;DATE($B$7,3,1)))</f>
        <v/>
      </c>
      <c r="F25" s="89">
        <f>IF($A25="","",SUMIFS(TablaDatos[Monto],TablaDatos[Concepto],$A25,TablaDatos[Fecha],"&gt;="&amp;DATE($B$7,3,1),TablaDatos[Fecha],"&lt;"&amp;DATE($B$7,4,1)))</f>
        <v/>
      </c>
      <c r="G25" s="89">
        <f>IF($A25="","",SUMIFS(TablaDatos[Monto],TablaDatos[Concepto],$A25,TablaDatos[Fecha],"&gt;="&amp;DATE($B$7,4,1),TablaDatos[Fecha],"&lt;"&amp;DATE($B$7,5,1)))</f>
        <v/>
      </c>
      <c r="H25" s="89">
        <f>IF($A25="","",SUMIFS(TablaDatos[Monto],TablaDatos[Concepto],$A25,TablaDatos[Fecha],"&gt;="&amp;DATE($B$7,5,1),TablaDatos[Fecha],"&lt;"&amp;DATE($B$7,6,1)))</f>
        <v/>
      </c>
      <c r="I25" s="89">
        <f>IF($A25="","",SUMIFS(TablaDatos[Monto],TablaDatos[Concepto],$A25,TablaDatos[Fecha],"&gt;="&amp;DATE($B$7,6,1),TablaDatos[Fecha],"&lt;"&amp;DATE($B$7,7,1)))</f>
        <v/>
      </c>
      <c r="J25" s="89">
        <f>IF($A25="","",SUMIFS(TablaDatos[Monto],TablaDatos[Concepto],$A25,TablaDatos[Fecha],"&gt;="&amp;DATE($B$7,7,1),TablaDatos[Fecha],"&lt;"&amp;DATE($B$7,8,1)))</f>
        <v/>
      </c>
      <c r="K25" s="89">
        <f>IF($A25="","",SUMIFS(TablaDatos[Monto],TablaDatos[Concepto],$A25,TablaDatos[Fecha],"&gt;="&amp;DATE($B$7,8,1),TablaDatos[Fecha],"&lt;"&amp;DATE($B$7,9,1)))</f>
        <v/>
      </c>
      <c r="L25" s="89">
        <f>IF($A25="","",SUMIFS(TablaDatos[Monto],TablaDatos[Concepto],$A25,TablaDatos[Fecha],"&gt;="&amp;DATE($B$7,9,1),TablaDatos[Fecha],"&lt;"&amp;DATE($B$7,10,1)))</f>
        <v/>
      </c>
      <c r="M25" s="89">
        <f>IF($A25="","",SUMIFS(TablaDatos[Monto],TablaDatos[Concepto],$A25,TablaDatos[Fecha],"&gt;="&amp;DATE($B$7,10,1),TablaDatos[Fecha],"&lt;"&amp;DATE($B$7,11,1)))</f>
        <v/>
      </c>
      <c r="N25" s="89">
        <f>IF($A25="","",SUMIFS(TablaDatos[Monto],TablaDatos[Concepto],$A25,TablaDatos[Fecha],"&gt;="&amp;DATE($B$7,11,1),TablaDatos[Fecha],"&lt;"&amp;DATE($B$7,12,1)))</f>
        <v/>
      </c>
      <c r="O25" s="89">
        <f>IF($A25="","",SUMIFS(TablaDatos[Monto],TablaDatos[Concepto],$A25,TablaDatos[Fecha],"&gt;="&amp;DATE($B$7,12,1),TablaDatos[Fecha],"&lt;"&amp;DATE($B$7,13,1)))</f>
        <v/>
      </c>
      <c r="P25" s="85">
        <f>IF($A25="","",SUMIFS(TablaDatos[Monto],TablaDatos[Concepto],$A25,TablaDatos[Fecha],"&gt;="&amp;$B$8,TablaDatos[Fecha],"&lt;"&amp;$B$9))</f>
        <v/>
      </c>
      <c r="Q25" s="88">
        <f>IF($A25="","",SUMIFS(TablaDatos[Monto],TablaDatos[Concepto],$A25,TablaDatos[Fecha],"&gt;="&amp;DATE($B$7,1,1),TablaDatos[Fecha],"&lt;"&amp;$B$9))</f>
        <v/>
      </c>
      <c r="R25" s="88">
        <f>IF(OR($A25="",$C25=""),"",$C25*12/365*$B$11)</f>
        <v/>
      </c>
      <c r="S25" s="90">
        <f>IF(R25="","",IFERROR(P25/R25,0))</f>
        <v/>
      </c>
    </row>
    <row r="26">
      <c r="A26" s="81">
        <f>IF('Conceptos y metas'!B16="","",'Conceptos y metas'!B16)</f>
        <v/>
      </c>
      <c r="B26" s="87">
        <f>IF('Conceptos y metas'!C16="","",'Conceptos y metas'!C16)</f>
        <v/>
      </c>
      <c r="C26" s="88">
        <f>IF('Conceptos y metas'!D16="","",'Conceptos y metas'!D16)</f>
        <v/>
      </c>
      <c r="D26" s="89">
        <f>IF($A26="","",SUMIFS(TablaDatos[Monto],TablaDatos[Concepto],$A26,TablaDatos[Fecha],"&gt;="&amp;DATE($B$7,1,1),TablaDatos[Fecha],"&lt;"&amp;DATE($B$7,2,1)))</f>
        <v/>
      </c>
      <c r="E26" s="89">
        <f>IF($A26="","",SUMIFS(TablaDatos[Monto],TablaDatos[Concepto],$A26,TablaDatos[Fecha],"&gt;="&amp;DATE($B$7,2,1),TablaDatos[Fecha],"&lt;"&amp;DATE($B$7,3,1)))</f>
        <v/>
      </c>
      <c r="F26" s="89">
        <f>IF($A26="","",SUMIFS(TablaDatos[Monto],TablaDatos[Concepto],$A26,TablaDatos[Fecha],"&gt;="&amp;DATE($B$7,3,1),TablaDatos[Fecha],"&lt;"&amp;DATE($B$7,4,1)))</f>
        <v/>
      </c>
      <c r="G26" s="89">
        <f>IF($A26="","",SUMIFS(TablaDatos[Monto],TablaDatos[Concepto],$A26,TablaDatos[Fecha],"&gt;="&amp;DATE($B$7,4,1),TablaDatos[Fecha],"&lt;"&amp;DATE($B$7,5,1)))</f>
        <v/>
      </c>
      <c r="H26" s="89">
        <f>IF($A26="","",SUMIFS(TablaDatos[Monto],TablaDatos[Concepto],$A26,TablaDatos[Fecha],"&gt;="&amp;DATE($B$7,5,1),TablaDatos[Fecha],"&lt;"&amp;DATE($B$7,6,1)))</f>
        <v/>
      </c>
      <c r="I26" s="89">
        <f>IF($A26="","",SUMIFS(TablaDatos[Monto],TablaDatos[Concepto],$A26,TablaDatos[Fecha],"&gt;="&amp;DATE($B$7,6,1),TablaDatos[Fecha],"&lt;"&amp;DATE($B$7,7,1)))</f>
        <v/>
      </c>
      <c r="J26" s="89">
        <f>IF($A26="","",SUMIFS(TablaDatos[Monto],TablaDatos[Concepto],$A26,TablaDatos[Fecha],"&gt;="&amp;DATE($B$7,7,1),TablaDatos[Fecha],"&lt;"&amp;DATE($B$7,8,1)))</f>
        <v/>
      </c>
      <c r="K26" s="89">
        <f>IF($A26="","",SUMIFS(TablaDatos[Monto],TablaDatos[Concepto],$A26,TablaDatos[Fecha],"&gt;="&amp;DATE($B$7,8,1),TablaDatos[Fecha],"&lt;"&amp;DATE($B$7,9,1)))</f>
        <v/>
      </c>
      <c r="L26" s="89">
        <f>IF($A26="","",SUMIFS(TablaDatos[Monto],TablaDatos[Concepto],$A26,TablaDatos[Fecha],"&gt;="&amp;DATE($B$7,9,1),TablaDatos[Fecha],"&lt;"&amp;DATE($B$7,10,1)))</f>
        <v/>
      </c>
      <c r="M26" s="89">
        <f>IF($A26="","",SUMIFS(TablaDatos[Monto],TablaDatos[Concepto],$A26,TablaDatos[Fecha],"&gt;="&amp;DATE($B$7,10,1),TablaDatos[Fecha],"&lt;"&amp;DATE($B$7,11,1)))</f>
        <v/>
      </c>
      <c r="N26" s="89">
        <f>IF($A26="","",SUMIFS(TablaDatos[Monto],TablaDatos[Concepto],$A26,TablaDatos[Fecha],"&gt;="&amp;DATE($B$7,11,1),TablaDatos[Fecha],"&lt;"&amp;DATE($B$7,12,1)))</f>
        <v/>
      </c>
      <c r="O26" s="89">
        <f>IF($A26="","",SUMIFS(TablaDatos[Monto],TablaDatos[Concepto],$A26,TablaDatos[Fecha],"&gt;="&amp;DATE($B$7,12,1),TablaDatos[Fecha],"&lt;"&amp;DATE($B$7,13,1)))</f>
        <v/>
      </c>
      <c r="P26" s="85">
        <f>IF($A26="","",SUMIFS(TablaDatos[Monto],TablaDatos[Concepto],$A26,TablaDatos[Fecha],"&gt;="&amp;$B$8,TablaDatos[Fecha],"&lt;"&amp;$B$9))</f>
        <v/>
      </c>
      <c r="Q26" s="88">
        <f>IF($A26="","",SUMIFS(TablaDatos[Monto],TablaDatos[Concepto],$A26,TablaDatos[Fecha],"&gt;="&amp;DATE($B$7,1,1),TablaDatos[Fecha],"&lt;"&amp;$B$9))</f>
        <v/>
      </c>
      <c r="R26" s="88">
        <f>IF(OR($A26="",$C26=""),"",$C26*12/365*$B$11)</f>
        <v/>
      </c>
      <c r="S26" s="90">
        <f>IF(R26="","",IFERROR(P26/R26,0))</f>
        <v/>
      </c>
    </row>
    <row r="27">
      <c r="A27" s="81">
        <f>IF('Conceptos y metas'!B17="","",'Conceptos y metas'!B17)</f>
        <v/>
      </c>
      <c r="B27" s="87">
        <f>IF('Conceptos y metas'!C17="","",'Conceptos y metas'!C17)</f>
        <v/>
      </c>
      <c r="C27" s="88">
        <f>IF('Conceptos y metas'!D17="","",'Conceptos y metas'!D17)</f>
        <v/>
      </c>
      <c r="D27" s="89">
        <f>IF($A27="","",SUMIFS(TablaDatos[Monto],TablaDatos[Concepto],$A27,TablaDatos[Fecha],"&gt;="&amp;DATE($B$7,1,1),TablaDatos[Fecha],"&lt;"&amp;DATE($B$7,2,1)))</f>
        <v/>
      </c>
      <c r="E27" s="89">
        <f>IF($A27="","",SUMIFS(TablaDatos[Monto],TablaDatos[Concepto],$A27,TablaDatos[Fecha],"&gt;="&amp;DATE($B$7,2,1),TablaDatos[Fecha],"&lt;"&amp;DATE($B$7,3,1)))</f>
        <v/>
      </c>
      <c r="F27" s="89">
        <f>IF($A27="","",SUMIFS(TablaDatos[Monto],TablaDatos[Concepto],$A27,TablaDatos[Fecha],"&gt;="&amp;DATE($B$7,3,1),TablaDatos[Fecha],"&lt;"&amp;DATE($B$7,4,1)))</f>
        <v/>
      </c>
      <c r="G27" s="89">
        <f>IF($A27="","",SUMIFS(TablaDatos[Monto],TablaDatos[Concepto],$A27,TablaDatos[Fecha],"&gt;="&amp;DATE($B$7,4,1),TablaDatos[Fecha],"&lt;"&amp;DATE($B$7,5,1)))</f>
        <v/>
      </c>
      <c r="H27" s="89">
        <f>IF($A27="","",SUMIFS(TablaDatos[Monto],TablaDatos[Concepto],$A27,TablaDatos[Fecha],"&gt;="&amp;DATE($B$7,5,1),TablaDatos[Fecha],"&lt;"&amp;DATE($B$7,6,1)))</f>
        <v/>
      </c>
      <c r="I27" s="89">
        <f>IF($A27="","",SUMIFS(TablaDatos[Monto],TablaDatos[Concepto],$A27,TablaDatos[Fecha],"&gt;="&amp;DATE($B$7,6,1),TablaDatos[Fecha],"&lt;"&amp;DATE($B$7,7,1)))</f>
        <v/>
      </c>
      <c r="J27" s="89">
        <f>IF($A27="","",SUMIFS(TablaDatos[Monto],TablaDatos[Concepto],$A27,TablaDatos[Fecha],"&gt;="&amp;DATE($B$7,7,1),TablaDatos[Fecha],"&lt;"&amp;DATE($B$7,8,1)))</f>
        <v/>
      </c>
      <c r="K27" s="89">
        <f>IF($A27="","",SUMIFS(TablaDatos[Monto],TablaDatos[Concepto],$A27,TablaDatos[Fecha],"&gt;="&amp;DATE($B$7,8,1),TablaDatos[Fecha],"&lt;"&amp;DATE($B$7,9,1)))</f>
        <v/>
      </c>
      <c r="L27" s="89">
        <f>IF($A27="","",SUMIFS(TablaDatos[Monto],TablaDatos[Concepto],$A27,TablaDatos[Fecha],"&gt;="&amp;DATE($B$7,9,1),TablaDatos[Fecha],"&lt;"&amp;DATE($B$7,10,1)))</f>
        <v/>
      </c>
      <c r="M27" s="89">
        <f>IF($A27="","",SUMIFS(TablaDatos[Monto],TablaDatos[Concepto],$A27,TablaDatos[Fecha],"&gt;="&amp;DATE($B$7,10,1),TablaDatos[Fecha],"&lt;"&amp;DATE($B$7,11,1)))</f>
        <v/>
      </c>
      <c r="N27" s="89">
        <f>IF($A27="","",SUMIFS(TablaDatos[Monto],TablaDatos[Concepto],$A27,TablaDatos[Fecha],"&gt;="&amp;DATE($B$7,11,1),TablaDatos[Fecha],"&lt;"&amp;DATE($B$7,12,1)))</f>
        <v/>
      </c>
      <c r="O27" s="89">
        <f>IF($A27="","",SUMIFS(TablaDatos[Monto],TablaDatos[Concepto],$A27,TablaDatos[Fecha],"&gt;="&amp;DATE($B$7,12,1),TablaDatos[Fecha],"&lt;"&amp;DATE($B$7,13,1)))</f>
        <v/>
      </c>
      <c r="P27" s="85">
        <f>IF($A27="","",SUMIFS(TablaDatos[Monto],TablaDatos[Concepto],$A27,TablaDatos[Fecha],"&gt;="&amp;$B$8,TablaDatos[Fecha],"&lt;"&amp;$B$9))</f>
        <v/>
      </c>
      <c r="Q27" s="88">
        <f>IF($A27="","",SUMIFS(TablaDatos[Monto],TablaDatos[Concepto],$A27,TablaDatos[Fecha],"&gt;="&amp;DATE($B$7,1,1),TablaDatos[Fecha],"&lt;"&amp;$B$9))</f>
        <v/>
      </c>
      <c r="R27" s="88">
        <f>IF(OR($A27="",$C27=""),"",$C27*12/365*$B$11)</f>
        <v/>
      </c>
      <c r="S27" s="90">
        <f>IF(R27="","",IFERROR(P27/R27,0))</f>
        <v/>
      </c>
    </row>
    <row r="28">
      <c r="A28" s="81">
        <f>IF('Conceptos y metas'!B18="","",'Conceptos y metas'!B18)</f>
        <v/>
      </c>
      <c r="B28" s="87">
        <f>IF('Conceptos y metas'!C18="","",'Conceptos y metas'!C18)</f>
        <v/>
      </c>
      <c r="C28" s="88">
        <f>IF('Conceptos y metas'!D18="","",'Conceptos y metas'!D18)</f>
        <v/>
      </c>
      <c r="D28" s="89">
        <f>IF($A28="","",SUMIFS(TablaDatos[Monto],TablaDatos[Concepto],$A28,TablaDatos[Fecha],"&gt;="&amp;DATE($B$7,1,1),TablaDatos[Fecha],"&lt;"&amp;DATE($B$7,2,1)))</f>
        <v/>
      </c>
      <c r="E28" s="89">
        <f>IF($A28="","",SUMIFS(TablaDatos[Monto],TablaDatos[Concepto],$A28,TablaDatos[Fecha],"&gt;="&amp;DATE($B$7,2,1),TablaDatos[Fecha],"&lt;"&amp;DATE($B$7,3,1)))</f>
        <v/>
      </c>
      <c r="F28" s="89">
        <f>IF($A28="","",SUMIFS(TablaDatos[Monto],TablaDatos[Concepto],$A28,TablaDatos[Fecha],"&gt;="&amp;DATE($B$7,3,1),TablaDatos[Fecha],"&lt;"&amp;DATE($B$7,4,1)))</f>
        <v/>
      </c>
      <c r="G28" s="89">
        <f>IF($A28="","",SUMIFS(TablaDatos[Monto],TablaDatos[Concepto],$A28,TablaDatos[Fecha],"&gt;="&amp;DATE($B$7,4,1),TablaDatos[Fecha],"&lt;"&amp;DATE($B$7,5,1)))</f>
        <v/>
      </c>
      <c r="H28" s="89">
        <f>IF($A28="","",SUMIFS(TablaDatos[Monto],TablaDatos[Concepto],$A28,TablaDatos[Fecha],"&gt;="&amp;DATE($B$7,5,1),TablaDatos[Fecha],"&lt;"&amp;DATE($B$7,6,1)))</f>
        <v/>
      </c>
      <c r="I28" s="89">
        <f>IF($A28="","",SUMIFS(TablaDatos[Monto],TablaDatos[Concepto],$A28,TablaDatos[Fecha],"&gt;="&amp;DATE($B$7,6,1),TablaDatos[Fecha],"&lt;"&amp;DATE($B$7,7,1)))</f>
        <v/>
      </c>
      <c r="J28" s="89">
        <f>IF($A28="","",SUMIFS(TablaDatos[Monto],TablaDatos[Concepto],$A28,TablaDatos[Fecha],"&gt;="&amp;DATE($B$7,7,1),TablaDatos[Fecha],"&lt;"&amp;DATE($B$7,8,1)))</f>
        <v/>
      </c>
      <c r="K28" s="89">
        <f>IF($A28="","",SUMIFS(TablaDatos[Monto],TablaDatos[Concepto],$A28,TablaDatos[Fecha],"&gt;="&amp;DATE($B$7,8,1),TablaDatos[Fecha],"&lt;"&amp;DATE($B$7,9,1)))</f>
        <v/>
      </c>
      <c r="L28" s="89">
        <f>IF($A28="","",SUMIFS(TablaDatos[Monto],TablaDatos[Concepto],$A28,TablaDatos[Fecha],"&gt;="&amp;DATE($B$7,9,1),TablaDatos[Fecha],"&lt;"&amp;DATE($B$7,10,1)))</f>
        <v/>
      </c>
      <c r="M28" s="89">
        <f>IF($A28="","",SUMIFS(TablaDatos[Monto],TablaDatos[Concepto],$A28,TablaDatos[Fecha],"&gt;="&amp;DATE($B$7,10,1),TablaDatos[Fecha],"&lt;"&amp;DATE($B$7,11,1)))</f>
        <v/>
      </c>
      <c r="N28" s="89">
        <f>IF($A28="","",SUMIFS(TablaDatos[Monto],TablaDatos[Concepto],$A28,TablaDatos[Fecha],"&gt;="&amp;DATE($B$7,11,1),TablaDatos[Fecha],"&lt;"&amp;DATE($B$7,12,1)))</f>
        <v/>
      </c>
      <c r="O28" s="89">
        <f>IF($A28="","",SUMIFS(TablaDatos[Monto],TablaDatos[Concepto],$A28,TablaDatos[Fecha],"&gt;="&amp;DATE($B$7,12,1),TablaDatos[Fecha],"&lt;"&amp;DATE($B$7,13,1)))</f>
        <v/>
      </c>
      <c r="P28" s="85">
        <f>IF($A28="","",SUMIFS(TablaDatos[Monto],TablaDatos[Concepto],$A28,TablaDatos[Fecha],"&gt;="&amp;$B$8,TablaDatos[Fecha],"&lt;"&amp;$B$9))</f>
        <v/>
      </c>
      <c r="Q28" s="88">
        <f>IF($A28="","",SUMIFS(TablaDatos[Monto],TablaDatos[Concepto],$A28,TablaDatos[Fecha],"&gt;="&amp;DATE($B$7,1,1),TablaDatos[Fecha],"&lt;"&amp;$B$9))</f>
        <v/>
      </c>
      <c r="R28" s="88">
        <f>IF(OR($A28="",$C28=""),"",$C28*12/365*$B$11)</f>
        <v/>
      </c>
      <c r="S28" s="90">
        <f>IF(R28="","",IFERROR(P28/R28,0))</f>
        <v/>
      </c>
    </row>
    <row r="29">
      <c r="A29" s="81">
        <f>IF('Conceptos y metas'!B19="","",'Conceptos y metas'!B19)</f>
        <v/>
      </c>
      <c r="B29" s="87">
        <f>IF('Conceptos y metas'!C19="","",'Conceptos y metas'!C19)</f>
        <v/>
      </c>
      <c r="C29" s="88">
        <f>IF('Conceptos y metas'!D19="","",'Conceptos y metas'!D19)</f>
        <v/>
      </c>
      <c r="D29" s="89">
        <f>IF($A29="","",SUMIFS(TablaDatos[Monto],TablaDatos[Concepto],$A29,TablaDatos[Fecha],"&gt;="&amp;DATE($B$7,1,1),TablaDatos[Fecha],"&lt;"&amp;DATE($B$7,2,1)))</f>
        <v/>
      </c>
      <c r="E29" s="89">
        <f>IF($A29="","",SUMIFS(TablaDatos[Monto],TablaDatos[Concepto],$A29,TablaDatos[Fecha],"&gt;="&amp;DATE($B$7,2,1),TablaDatos[Fecha],"&lt;"&amp;DATE($B$7,3,1)))</f>
        <v/>
      </c>
      <c r="F29" s="89">
        <f>IF($A29="","",SUMIFS(TablaDatos[Monto],TablaDatos[Concepto],$A29,TablaDatos[Fecha],"&gt;="&amp;DATE($B$7,3,1),TablaDatos[Fecha],"&lt;"&amp;DATE($B$7,4,1)))</f>
        <v/>
      </c>
      <c r="G29" s="89">
        <f>IF($A29="","",SUMIFS(TablaDatos[Monto],TablaDatos[Concepto],$A29,TablaDatos[Fecha],"&gt;="&amp;DATE($B$7,4,1),TablaDatos[Fecha],"&lt;"&amp;DATE($B$7,5,1)))</f>
        <v/>
      </c>
      <c r="H29" s="89">
        <f>IF($A29="","",SUMIFS(TablaDatos[Monto],TablaDatos[Concepto],$A29,TablaDatos[Fecha],"&gt;="&amp;DATE($B$7,5,1),TablaDatos[Fecha],"&lt;"&amp;DATE($B$7,6,1)))</f>
        <v/>
      </c>
      <c r="I29" s="89">
        <f>IF($A29="","",SUMIFS(TablaDatos[Monto],TablaDatos[Concepto],$A29,TablaDatos[Fecha],"&gt;="&amp;DATE($B$7,6,1),TablaDatos[Fecha],"&lt;"&amp;DATE($B$7,7,1)))</f>
        <v/>
      </c>
      <c r="J29" s="89">
        <f>IF($A29="","",SUMIFS(TablaDatos[Monto],TablaDatos[Concepto],$A29,TablaDatos[Fecha],"&gt;="&amp;DATE($B$7,7,1),TablaDatos[Fecha],"&lt;"&amp;DATE($B$7,8,1)))</f>
        <v/>
      </c>
      <c r="K29" s="89">
        <f>IF($A29="","",SUMIFS(TablaDatos[Monto],TablaDatos[Concepto],$A29,TablaDatos[Fecha],"&gt;="&amp;DATE($B$7,8,1),TablaDatos[Fecha],"&lt;"&amp;DATE($B$7,9,1)))</f>
        <v/>
      </c>
      <c r="L29" s="89">
        <f>IF($A29="","",SUMIFS(TablaDatos[Monto],TablaDatos[Concepto],$A29,TablaDatos[Fecha],"&gt;="&amp;DATE($B$7,9,1),TablaDatos[Fecha],"&lt;"&amp;DATE($B$7,10,1)))</f>
        <v/>
      </c>
      <c r="M29" s="89">
        <f>IF($A29="","",SUMIFS(TablaDatos[Monto],TablaDatos[Concepto],$A29,TablaDatos[Fecha],"&gt;="&amp;DATE($B$7,10,1),TablaDatos[Fecha],"&lt;"&amp;DATE($B$7,11,1)))</f>
        <v/>
      </c>
      <c r="N29" s="89">
        <f>IF($A29="","",SUMIFS(TablaDatos[Monto],TablaDatos[Concepto],$A29,TablaDatos[Fecha],"&gt;="&amp;DATE($B$7,11,1),TablaDatos[Fecha],"&lt;"&amp;DATE($B$7,12,1)))</f>
        <v/>
      </c>
      <c r="O29" s="89">
        <f>IF($A29="","",SUMIFS(TablaDatos[Monto],TablaDatos[Concepto],$A29,TablaDatos[Fecha],"&gt;="&amp;DATE($B$7,12,1),TablaDatos[Fecha],"&lt;"&amp;DATE($B$7,13,1)))</f>
        <v/>
      </c>
      <c r="P29" s="85">
        <f>IF($A29="","",SUMIFS(TablaDatos[Monto],TablaDatos[Concepto],$A29,TablaDatos[Fecha],"&gt;="&amp;$B$8,TablaDatos[Fecha],"&lt;"&amp;$B$9))</f>
        <v/>
      </c>
      <c r="Q29" s="88">
        <f>IF($A29="","",SUMIFS(TablaDatos[Monto],TablaDatos[Concepto],$A29,TablaDatos[Fecha],"&gt;="&amp;DATE($B$7,1,1),TablaDatos[Fecha],"&lt;"&amp;$B$9))</f>
        <v/>
      </c>
      <c r="R29" s="88">
        <f>IF(OR($A29="",$C29=""),"",$C29*12/365*$B$11)</f>
        <v/>
      </c>
      <c r="S29" s="90">
        <f>IF(R29="","",IFERROR(P29/R29,0))</f>
        <v/>
      </c>
    </row>
    <row r="30">
      <c r="A30" s="81">
        <f>IF('Conceptos y metas'!B20="","",'Conceptos y metas'!B20)</f>
        <v/>
      </c>
      <c r="B30" s="87">
        <f>IF('Conceptos y metas'!C20="","",'Conceptos y metas'!C20)</f>
        <v/>
      </c>
      <c r="C30" s="88">
        <f>IF('Conceptos y metas'!D20="","",'Conceptos y metas'!D20)</f>
        <v/>
      </c>
      <c r="D30" s="89">
        <f>IF($A30="","",SUMIFS(TablaDatos[Monto],TablaDatos[Concepto],$A30,TablaDatos[Fecha],"&gt;="&amp;DATE($B$7,1,1),TablaDatos[Fecha],"&lt;"&amp;DATE($B$7,2,1)))</f>
        <v/>
      </c>
      <c r="E30" s="89">
        <f>IF($A30="","",SUMIFS(TablaDatos[Monto],TablaDatos[Concepto],$A30,TablaDatos[Fecha],"&gt;="&amp;DATE($B$7,2,1),TablaDatos[Fecha],"&lt;"&amp;DATE($B$7,3,1)))</f>
        <v/>
      </c>
      <c r="F30" s="89">
        <f>IF($A30="","",SUMIFS(TablaDatos[Monto],TablaDatos[Concepto],$A30,TablaDatos[Fecha],"&gt;="&amp;DATE($B$7,3,1),TablaDatos[Fecha],"&lt;"&amp;DATE($B$7,4,1)))</f>
        <v/>
      </c>
      <c r="G30" s="89">
        <f>IF($A30="","",SUMIFS(TablaDatos[Monto],TablaDatos[Concepto],$A30,TablaDatos[Fecha],"&gt;="&amp;DATE($B$7,4,1),TablaDatos[Fecha],"&lt;"&amp;DATE($B$7,5,1)))</f>
        <v/>
      </c>
      <c r="H30" s="89">
        <f>IF($A30="","",SUMIFS(TablaDatos[Monto],TablaDatos[Concepto],$A30,TablaDatos[Fecha],"&gt;="&amp;DATE($B$7,5,1),TablaDatos[Fecha],"&lt;"&amp;DATE($B$7,6,1)))</f>
        <v/>
      </c>
      <c r="I30" s="89">
        <f>IF($A30="","",SUMIFS(TablaDatos[Monto],TablaDatos[Concepto],$A30,TablaDatos[Fecha],"&gt;="&amp;DATE($B$7,6,1),TablaDatos[Fecha],"&lt;"&amp;DATE($B$7,7,1)))</f>
        <v/>
      </c>
      <c r="J30" s="89">
        <f>IF($A30="","",SUMIFS(TablaDatos[Monto],TablaDatos[Concepto],$A30,TablaDatos[Fecha],"&gt;="&amp;DATE($B$7,7,1),TablaDatos[Fecha],"&lt;"&amp;DATE($B$7,8,1)))</f>
        <v/>
      </c>
      <c r="K30" s="89">
        <f>IF($A30="","",SUMIFS(TablaDatos[Monto],TablaDatos[Concepto],$A30,TablaDatos[Fecha],"&gt;="&amp;DATE($B$7,8,1),TablaDatos[Fecha],"&lt;"&amp;DATE($B$7,9,1)))</f>
        <v/>
      </c>
      <c r="L30" s="89">
        <f>IF($A30="","",SUMIFS(TablaDatos[Monto],TablaDatos[Concepto],$A30,TablaDatos[Fecha],"&gt;="&amp;DATE($B$7,9,1),TablaDatos[Fecha],"&lt;"&amp;DATE($B$7,10,1)))</f>
        <v/>
      </c>
      <c r="M30" s="89">
        <f>IF($A30="","",SUMIFS(TablaDatos[Monto],TablaDatos[Concepto],$A30,TablaDatos[Fecha],"&gt;="&amp;DATE($B$7,10,1),TablaDatos[Fecha],"&lt;"&amp;DATE($B$7,11,1)))</f>
        <v/>
      </c>
      <c r="N30" s="89">
        <f>IF($A30="","",SUMIFS(TablaDatos[Monto],TablaDatos[Concepto],$A30,TablaDatos[Fecha],"&gt;="&amp;DATE($B$7,11,1),TablaDatos[Fecha],"&lt;"&amp;DATE($B$7,12,1)))</f>
        <v/>
      </c>
      <c r="O30" s="89">
        <f>IF($A30="","",SUMIFS(TablaDatos[Monto],TablaDatos[Concepto],$A30,TablaDatos[Fecha],"&gt;="&amp;DATE($B$7,12,1),TablaDatos[Fecha],"&lt;"&amp;DATE($B$7,13,1)))</f>
        <v/>
      </c>
      <c r="P30" s="85">
        <f>IF($A30="","",SUMIFS(TablaDatos[Monto],TablaDatos[Concepto],$A30,TablaDatos[Fecha],"&gt;="&amp;$B$8,TablaDatos[Fecha],"&lt;"&amp;$B$9))</f>
        <v/>
      </c>
      <c r="Q30" s="88">
        <f>IF($A30="","",SUMIFS(TablaDatos[Monto],TablaDatos[Concepto],$A30,TablaDatos[Fecha],"&gt;="&amp;DATE($B$7,1,1),TablaDatos[Fecha],"&lt;"&amp;$B$9))</f>
        <v/>
      </c>
      <c r="R30" s="88">
        <f>IF(OR($A30="",$C30=""),"",$C30*12/365*$B$11)</f>
        <v/>
      </c>
      <c r="S30" s="90">
        <f>IF(R30="","",IFERROR(P30/R30,0))</f>
        <v/>
      </c>
    </row>
    <row r="31">
      <c r="A31" s="81">
        <f>IF('Conceptos y metas'!B21="","",'Conceptos y metas'!B21)</f>
        <v/>
      </c>
      <c r="B31" s="87">
        <f>IF('Conceptos y metas'!C21="","",'Conceptos y metas'!C21)</f>
        <v/>
      </c>
      <c r="C31" s="88">
        <f>IF('Conceptos y metas'!D21="","",'Conceptos y metas'!D21)</f>
        <v/>
      </c>
      <c r="D31" s="89">
        <f>IF($A31="","",SUMIFS(TablaDatos[Monto],TablaDatos[Concepto],$A31,TablaDatos[Fecha],"&gt;="&amp;DATE($B$7,1,1),TablaDatos[Fecha],"&lt;"&amp;DATE($B$7,2,1)))</f>
        <v/>
      </c>
      <c r="E31" s="89">
        <f>IF($A31="","",SUMIFS(TablaDatos[Monto],TablaDatos[Concepto],$A31,TablaDatos[Fecha],"&gt;="&amp;DATE($B$7,2,1),TablaDatos[Fecha],"&lt;"&amp;DATE($B$7,3,1)))</f>
        <v/>
      </c>
      <c r="F31" s="89">
        <f>IF($A31="","",SUMIFS(TablaDatos[Monto],TablaDatos[Concepto],$A31,TablaDatos[Fecha],"&gt;="&amp;DATE($B$7,3,1),TablaDatos[Fecha],"&lt;"&amp;DATE($B$7,4,1)))</f>
        <v/>
      </c>
      <c r="G31" s="89">
        <f>IF($A31="","",SUMIFS(TablaDatos[Monto],TablaDatos[Concepto],$A31,TablaDatos[Fecha],"&gt;="&amp;DATE($B$7,4,1),TablaDatos[Fecha],"&lt;"&amp;DATE($B$7,5,1)))</f>
        <v/>
      </c>
      <c r="H31" s="89">
        <f>IF($A31="","",SUMIFS(TablaDatos[Monto],TablaDatos[Concepto],$A31,TablaDatos[Fecha],"&gt;="&amp;DATE($B$7,5,1),TablaDatos[Fecha],"&lt;"&amp;DATE($B$7,6,1)))</f>
        <v/>
      </c>
      <c r="I31" s="89">
        <f>IF($A31="","",SUMIFS(TablaDatos[Monto],TablaDatos[Concepto],$A31,TablaDatos[Fecha],"&gt;="&amp;DATE($B$7,6,1),TablaDatos[Fecha],"&lt;"&amp;DATE($B$7,7,1)))</f>
        <v/>
      </c>
      <c r="J31" s="89">
        <f>IF($A31="","",SUMIFS(TablaDatos[Monto],TablaDatos[Concepto],$A31,TablaDatos[Fecha],"&gt;="&amp;DATE($B$7,7,1),TablaDatos[Fecha],"&lt;"&amp;DATE($B$7,8,1)))</f>
        <v/>
      </c>
      <c r="K31" s="89">
        <f>IF($A31="","",SUMIFS(TablaDatos[Monto],TablaDatos[Concepto],$A31,TablaDatos[Fecha],"&gt;="&amp;DATE($B$7,8,1),TablaDatos[Fecha],"&lt;"&amp;DATE($B$7,9,1)))</f>
        <v/>
      </c>
      <c r="L31" s="89">
        <f>IF($A31="","",SUMIFS(TablaDatos[Monto],TablaDatos[Concepto],$A31,TablaDatos[Fecha],"&gt;="&amp;DATE($B$7,9,1),TablaDatos[Fecha],"&lt;"&amp;DATE($B$7,10,1)))</f>
        <v/>
      </c>
      <c r="M31" s="89">
        <f>IF($A31="","",SUMIFS(TablaDatos[Monto],TablaDatos[Concepto],$A31,TablaDatos[Fecha],"&gt;="&amp;DATE($B$7,10,1),TablaDatos[Fecha],"&lt;"&amp;DATE($B$7,11,1)))</f>
        <v/>
      </c>
      <c r="N31" s="89">
        <f>IF($A31="","",SUMIFS(TablaDatos[Monto],TablaDatos[Concepto],$A31,TablaDatos[Fecha],"&gt;="&amp;DATE($B$7,11,1),TablaDatos[Fecha],"&lt;"&amp;DATE($B$7,12,1)))</f>
        <v/>
      </c>
      <c r="O31" s="89">
        <f>IF($A31="","",SUMIFS(TablaDatos[Monto],TablaDatos[Concepto],$A31,TablaDatos[Fecha],"&gt;="&amp;DATE($B$7,12,1),TablaDatos[Fecha],"&lt;"&amp;DATE($B$7,13,1)))</f>
        <v/>
      </c>
      <c r="P31" s="85">
        <f>IF($A31="","",SUMIFS(TablaDatos[Monto],TablaDatos[Concepto],$A31,TablaDatos[Fecha],"&gt;="&amp;$B$8,TablaDatos[Fecha],"&lt;"&amp;$B$9))</f>
        <v/>
      </c>
      <c r="Q31" s="88">
        <f>IF($A31="","",SUMIFS(TablaDatos[Monto],TablaDatos[Concepto],$A31,TablaDatos[Fecha],"&gt;="&amp;DATE($B$7,1,1),TablaDatos[Fecha],"&lt;"&amp;$B$9))</f>
        <v/>
      </c>
      <c r="R31" s="88">
        <f>IF(OR($A31="",$C31=""),"",$C31*12/365*$B$11)</f>
        <v/>
      </c>
      <c r="S31" s="90">
        <f>IF(R31="","",IFERROR(P31/R31,0))</f>
        <v/>
      </c>
    </row>
    <row r="32">
      <c r="A32" s="81">
        <f>IF('Conceptos y metas'!B22="","",'Conceptos y metas'!B22)</f>
        <v/>
      </c>
      <c r="B32" s="87">
        <f>IF('Conceptos y metas'!C22="","",'Conceptos y metas'!C22)</f>
        <v/>
      </c>
      <c r="C32" s="88">
        <f>IF('Conceptos y metas'!D22="","",'Conceptos y metas'!D22)</f>
        <v/>
      </c>
      <c r="D32" s="89">
        <f>IF($A32="","",SUMIFS(TablaDatos[Monto],TablaDatos[Concepto],$A32,TablaDatos[Fecha],"&gt;="&amp;DATE($B$7,1,1),TablaDatos[Fecha],"&lt;"&amp;DATE($B$7,2,1)))</f>
        <v/>
      </c>
      <c r="E32" s="89">
        <f>IF($A32="","",SUMIFS(TablaDatos[Monto],TablaDatos[Concepto],$A32,TablaDatos[Fecha],"&gt;="&amp;DATE($B$7,2,1),TablaDatos[Fecha],"&lt;"&amp;DATE($B$7,3,1)))</f>
        <v/>
      </c>
      <c r="F32" s="89">
        <f>IF($A32="","",SUMIFS(TablaDatos[Monto],TablaDatos[Concepto],$A32,TablaDatos[Fecha],"&gt;="&amp;DATE($B$7,3,1),TablaDatos[Fecha],"&lt;"&amp;DATE($B$7,4,1)))</f>
        <v/>
      </c>
      <c r="G32" s="89">
        <f>IF($A32="","",SUMIFS(TablaDatos[Monto],TablaDatos[Concepto],$A32,TablaDatos[Fecha],"&gt;="&amp;DATE($B$7,4,1),TablaDatos[Fecha],"&lt;"&amp;DATE($B$7,5,1)))</f>
        <v/>
      </c>
      <c r="H32" s="89">
        <f>IF($A32="","",SUMIFS(TablaDatos[Monto],TablaDatos[Concepto],$A32,TablaDatos[Fecha],"&gt;="&amp;DATE($B$7,5,1),TablaDatos[Fecha],"&lt;"&amp;DATE($B$7,6,1)))</f>
        <v/>
      </c>
      <c r="I32" s="89">
        <f>IF($A32="","",SUMIFS(TablaDatos[Monto],TablaDatos[Concepto],$A32,TablaDatos[Fecha],"&gt;="&amp;DATE($B$7,6,1),TablaDatos[Fecha],"&lt;"&amp;DATE($B$7,7,1)))</f>
        <v/>
      </c>
      <c r="J32" s="89">
        <f>IF($A32="","",SUMIFS(TablaDatos[Monto],TablaDatos[Concepto],$A32,TablaDatos[Fecha],"&gt;="&amp;DATE($B$7,7,1),TablaDatos[Fecha],"&lt;"&amp;DATE($B$7,8,1)))</f>
        <v/>
      </c>
      <c r="K32" s="89">
        <f>IF($A32="","",SUMIFS(TablaDatos[Monto],TablaDatos[Concepto],$A32,TablaDatos[Fecha],"&gt;="&amp;DATE($B$7,8,1),TablaDatos[Fecha],"&lt;"&amp;DATE($B$7,9,1)))</f>
        <v/>
      </c>
      <c r="L32" s="89">
        <f>IF($A32="","",SUMIFS(TablaDatos[Monto],TablaDatos[Concepto],$A32,TablaDatos[Fecha],"&gt;="&amp;DATE($B$7,9,1),TablaDatos[Fecha],"&lt;"&amp;DATE($B$7,10,1)))</f>
        <v/>
      </c>
      <c r="M32" s="89">
        <f>IF($A32="","",SUMIFS(TablaDatos[Monto],TablaDatos[Concepto],$A32,TablaDatos[Fecha],"&gt;="&amp;DATE($B$7,10,1),TablaDatos[Fecha],"&lt;"&amp;DATE($B$7,11,1)))</f>
        <v/>
      </c>
      <c r="N32" s="89">
        <f>IF($A32="","",SUMIFS(TablaDatos[Monto],TablaDatos[Concepto],$A32,TablaDatos[Fecha],"&gt;="&amp;DATE($B$7,11,1),TablaDatos[Fecha],"&lt;"&amp;DATE($B$7,12,1)))</f>
        <v/>
      </c>
      <c r="O32" s="89">
        <f>IF($A32="","",SUMIFS(TablaDatos[Monto],TablaDatos[Concepto],$A32,TablaDatos[Fecha],"&gt;="&amp;DATE($B$7,12,1),TablaDatos[Fecha],"&lt;"&amp;DATE($B$7,13,1)))</f>
        <v/>
      </c>
      <c r="P32" s="85">
        <f>IF($A32="","",SUMIFS(TablaDatos[Monto],TablaDatos[Concepto],$A32,TablaDatos[Fecha],"&gt;="&amp;$B$8,TablaDatos[Fecha],"&lt;"&amp;$B$9))</f>
        <v/>
      </c>
      <c r="Q32" s="88">
        <f>IF($A32="","",SUMIFS(TablaDatos[Monto],TablaDatos[Concepto],$A32,TablaDatos[Fecha],"&gt;="&amp;DATE($B$7,1,1),TablaDatos[Fecha],"&lt;"&amp;$B$9))</f>
        <v/>
      </c>
      <c r="R32" s="88">
        <f>IF(OR($A32="",$C32=""),"",$C32*12/365*$B$11)</f>
        <v/>
      </c>
      <c r="S32" s="90">
        <f>IF(R32="","",IFERROR(P32/R32,0))</f>
        <v/>
      </c>
    </row>
    <row r="33">
      <c r="A33" s="81" t="inlineStr">
        <is>
          <t>TOTAL ENTRADAS</t>
        </is>
      </c>
      <c r="B33" s="87" t="inlineStr">
        <is>
          <t>Entrada</t>
        </is>
      </c>
      <c r="C33" s="85">
        <f>""</f>
        <v/>
      </c>
      <c r="D33" s="91">
        <f>SUMIF($B$18:$B$32,$B33,D$18:D$32)</f>
        <v/>
      </c>
      <c r="E33" s="91">
        <f>SUMIF($B$18:$B$32,$B33,E$18:E$32)</f>
        <v/>
      </c>
      <c r="F33" s="91">
        <f>SUMIF($B$18:$B$32,$B33,F$18:F$32)</f>
        <v/>
      </c>
      <c r="G33" s="91">
        <f>SUMIF($B$18:$B$32,$B33,G$18:G$32)</f>
        <v/>
      </c>
      <c r="H33" s="91">
        <f>SUMIF($B$18:$B$32,$B33,H$18:H$32)</f>
        <v/>
      </c>
      <c r="I33" s="91">
        <f>SUMIF($B$18:$B$32,$B33,I$18:I$32)</f>
        <v/>
      </c>
      <c r="J33" s="91">
        <f>SUMIF($B$18:$B$32,$B33,J$18:J$32)</f>
        <v/>
      </c>
      <c r="K33" s="91">
        <f>SUMIF($B$18:$B$32,$B33,K$18:K$32)</f>
        <v/>
      </c>
      <c r="L33" s="91">
        <f>SUMIF($B$18:$B$32,$B33,L$18:L$32)</f>
        <v/>
      </c>
      <c r="M33" s="91">
        <f>SUMIF($B$18:$B$32,$B33,M$18:M$32)</f>
        <v/>
      </c>
      <c r="N33" s="91">
        <f>SUMIF($B$18:$B$32,$B33,N$18:N$32)</f>
        <v/>
      </c>
      <c r="O33" s="91">
        <f>SUMIF($B$18:$B$32,$B33,O$18:O$32)</f>
        <v/>
      </c>
      <c r="P33" s="85">
        <f>SUMIF($B$18:$B$32,$B33,P$18:P$32)</f>
        <v/>
      </c>
      <c r="Q33" s="85">
        <f>SUMIF($B$18:$B$32,$B33,Q$18:Q$32)</f>
        <v/>
      </c>
      <c r="R33" s="85">
        <f>""</f>
        <v/>
      </c>
      <c r="S33" s="92">
        <f>""</f>
        <v/>
      </c>
    </row>
    <row r="34">
      <c r="A34" s="81" t="inlineStr">
        <is>
          <t>TOTAL SALIDAS</t>
        </is>
      </c>
      <c r="B34" s="87" t="inlineStr">
        <is>
          <t>Salida</t>
        </is>
      </c>
      <c r="C34" s="85">
        <f>SUMIF($B$18:$B$32,$B34,C$18:C$32)</f>
        <v/>
      </c>
      <c r="D34" s="91">
        <f>SUMIF($B$18:$B$32,$B34,D$18:D$32)</f>
        <v/>
      </c>
      <c r="E34" s="91">
        <f>SUMIF($B$18:$B$32,$B34,E$18:E$32)</f>
        <v/>
      </c>
      <c r="F34" s="91">
        <f>SUMIF($B$18:$B$32,$B34,F$18:F$32)</f>
        <v/>
      </c>
      <c r="G34" s="91">
        <f>SUMIF($B$18:$B$32,$B34,G$18:G$32)</f>
        <v/>
      </c>
      <c r="H34" s="91">
        <f>SUMIF($B$18:$B$32,$B34,H$18:H$32)</f>
        <v/>
      </c>
      <c r="I34" s="91">
        <f>SUMIF($B$18:$B$32,$B34,I$18:I$32)</f>
        <v/>
      </c>
      <c r="J34" s="91">
        <f>SUMIF($B$18:$B$32,$B34,J$18:J$32)</f>
        <v/>
      </c>
      <c r="K34" s="91">
        <f>SUMIF($B$18:$B$32,$B34,K$18:K$32)</f>
        <v/>
      </c>
      <c r="L34" s="91">
        <f>SUMIF($B$18:$B$32,$B34,L$18:L$32)</f>
        <v/>
      </c>
      <c r="M34" s="91">
        <f>SUMIF($B$18:$B$32,$B34,M$18:M$32)</f>
        <v/>
      </c>
      <c r="N34" s="91">
        <f>SUMIF($B$18:$B$32,$B34,N$18:N$32)</f>
        <v/>
      </c>
      <c r="O34" s="91">
        <f>SUMIF($B$18:$B$32,$B34,O$18:O$32)</f>
        <v/>
      </c>
      <c r="P34" s="85">
        <f>SUMIF($B$18:$B$32,$B34,P$18:P$32)</f>
        <v/>
      </c>
      <c r="Q34" s="85">
        <f>SUMIF($B$18:$B$32,$B34,Q$18:Q$32)</f>
        <v/>
      </c>
      <c r="R34" s="85">
        <f>SUMIF($B$18:$B$32,$B34,R$18:R$32)</f>
        <v/>
      </c>
      <c r="S34" s="92">
        <f>IFERROR(P34/R34,"")</f>
        <v/>
      </c>
    </row>
    <row r="35">
      <c r="A35" s="81" t="inlineStr">
        <is>
          <t>TOTAL VENTAS A CRÉDITO</t>
        </is>
      </c>
      <c r="B35" s="87" t="inlineStr">
        <is>
          <t>Venta a crédito</t>
        </is>
      </c>
      <c r="C35" s="85">
        <f>""</f>
        <v/>
      </c>
      <c r="D35" s="91">
        <f>SUMIF($B$18:$B$32,$B35,D$18:D$32)</f>
        <v/>
      </c>
      <c r="E35" s="91">
        <f>SUMIF($B$18:$B$32,$B35,E$18:E$32)</f>
        <v/>
      </c>
      <c r="F35" s="91">
        <f>SUMIF($B$18:$B$32,$B35,F$18:F$32)</f>
        <v/>
      </c>
      <c r="G35" s="91">
        <f>SUMIF($B$18:$B$32,$B35,G$18:G$32)</f>
        <v/>
      </c>
      <c r="H35" s="91">
        <f>SUMIF($B$18:$B$32,$B35,H$18:H$32)</f>
        <v/>
      </c>
      <c r="I35" s="91">
        <f>SUMIF($B$18:$B$32,$B35,I$18:I$32)</f>
        <v/>
      </c>
      <c r="J35" s="91">
        <f>SUMIF($B$18:$B$32,$B35,J$18:J$32)</f>
        <v/>
      </c>
      <c r="K35" s="91">
        <f>SUMIF($B$18:$B$32,$B35,K$18:K$32)</f>
        <v/>
      </c>
      <c r="L35" s="91">
        <f>SUMIF($B$18:$B$32,$B35,L$18:L$32)</f>
        <v/>
      </c>
      <c r="M35" s="91">
        <f>SUMIF($B$18:$B$32,$B35,M$18:M$32)</f>
        <v/>
      </c>
      <c r="N35" s="91">
        <f>SUMIF($B$18:$B$32,$B35,N$18:N$32)</f>
        <v/>
      </c>
      <c r="O35" s="91">
        <f>SUMIF($B$18:$B$32,$B35,O$18:O$32)</f>
        <v/>
      </c>
      <c r="P35" s="85">
        <f>SUMIF($B$18:$B$32,$B35,P$18:P$32)</f>
        <v/>
      </c>
      <c r="Q35" s="85">
        <f>SUMIF($B$18:$B$32,$B35,Q$18:Q$32)</f>
        <v/>
      </c>
      <c r="R35" s="85">
        <f>""</f>
        <v/>
      </c>
      <c r="S35" s="92">
        <f>""</f>
        <v/>
      </c>
    </row>
    <row r="36" ht="28" customHeight="1">
      <c r="A36" s="93" t="inlineStr">
        <is>
          <t>Cada celda suma la columna Monto de la tabla, solo las filas de ese concepto y esas fechas (SUMAR.SI.CONJUNTO). Los totales suman los conceptos según su Tipo (SUMAR.SI). El presupuesto del período se cuenta solo por los días ya registrados.</t>
        </is>
      </c>
    </row>
    <row r="38" ht="22" customHeight="1">
      <c r="A38" s="79" t="inlineStr">
        <is>
          <t>PARTE 3 · Resultados del período elegido (alimentan las tarjetas)</t>
        </is>
      </c>
    </row>
    <row r="39" ht="34" customHeight="1">
      <c r="A39" s="86" t="inlineStr">
        <is>
          <t>Dato</t>
        </is>
      </c>
      <c r="B39" s="86" t="inlineStr">
        <is>
          <t>Resultado</t>
        </is>
      </c>
      <c r="C39" s="27" t="inlineStr">
        <is>
          <t>Cómo se calcula</t>
        </is>
      </c>
    </row>
    <row r="40" ht="20" customHeight="1">
      <c r="A40" s="80" t="inlineStr">
        <is>
          <t>Entradas del período</t>
        </is>
      </c>
      <c r="B40" s="85">
        <f>P33</f>
        <v/>
      </c>
      <c r="C40" s="82" t="inlineStr">
        <is>
          <t>Total de entradas (Parte 2, columna «Período elegido»).</t>
        </is>
      </c>
    </row>
    <row r="41" ht="20" customHeight="1">
      <c r="A41" s="80" t="inlineStr">
        <is>
          <t>Salidas del período</t>
        </is>
      </c>
      <c r="B41" s="85">
        <f>P34</f>
        <v/>
      </c>
      <c r="C41" s="82" t="inlineStr">
        <is>
          <t>Total de salidas (Parte 2).</t>
        </is>
      </c>
    </row>
    <row r="42" ht="20" customHeight="1">
      <c r="A42" s="80" t="inlineStr">
        <is>
          <t>Ventas a crédito del período</t>
        </is>
      </c>
      <c r="B42" s="85">
        <f>P35</f>
        <v/>
      </c>
      <c r="C42" s="82" t="inlineStr">
        <is>
          <t>Ventas hechas sin cobrar todavía.</t>
        </is>
      </c>
    </row>
    <row r="43" ht="20" customHeight="1">
      <c r="A43" s="80" t="inlineStr">
        <is>
          <t>Cobros a clientes del período</t>
        </is>
      </c>
      <c r="B43" s="85">
        <f>P20</f>
        <v/>
      </c>
      <c r="C43" s="82" t="inlineStr">
        <is>
          <t>Fila «Cobros a clientes» de la Parte 2.</t>
        </is>
      </c>
    </row>
    <row r="44" ht="20" customHeight="1">
      <c r="A44" s="80" t="inlineStr">
        <is>
          <t>Saldo de caja al cierre del período</t>
        </is>
      </c>
      <c r="B44" s="85">
        <f>B13+Q33-Q34</f>
        <v/>
      </c>
      <c r="C44" s="82" t="inlineStr">
        <is>
          <t>Saldo al 1 de enero + entradas acumuladas − salidas acumuladas.</t>
        </is>
      </c>
    </row>
    <row r="45" ht="20" customHeight="1">
      <c r="A45" s="80" t="inlineStr">
        <is>
          <t>Cuentas por cobrar al cierre</t>
        </is>
      </c>
      <c r="B45" s="85">
        <f>B14+Q35-Q20</f>
        <v/>
      </c>
      <c r="C45" s="82" t="inlineStr">
        <is>
          <t>Lo que debían al 1 de enero + ventas a crédito acumuladas − cobros acumulados.</t>
        </is>
      </c>
    </row>
    <row r="46" ht="20" customHeight="1">
      <c r="A46" s="80" t="inlineStr">
        <is>
          <t>Salidas por día</t>
        </is>
      </c>
      <c r="B46" s="85">
        <f>IFERROR(B41/B11,0)</f>
        <v/>
      </c>
      <c r="C46" s="82" t="inlineStr">
        <is>
          <t>Salidas del período ÷ días registrados.</t>
        </is>
      </c>
    </row>
    <row r="47" ht="20" customHeight="1">
      <c r="A47" s="80" t="inlineStr">
        <is>
          <t>Ventas a crédito por día</t>
        </is>
      </c>
      <c r="B47" s="85">
        <f>IFERROR(B42/B11,0)</f>
        <v/>
      </c>
      <c r="C47" s="82" t="inlineStr">
        <is>
          <t>Ventas a crédito del período ÷ días registrados.</t>
        </is>
      </c>
    </row>
    <row r="48" ht="20" customHeight="1">
      <c r="A48" s="80" t="inlineStr">
        <is>
          <t>Presupuesto de salidas del período</t>
        </is>
      </c>
      <c r="B48" s="85">
        <f>R34</f>
        <v/>
      </c>
      <c r="C48" s="82" t="inlineStr">
        <is>
          <t>Presupuesto mensual × 12 ÷ 365 × días registrados.</t>
        </is>
      </c>
    </row>
    <row r="50" ht="34" customHeight="1">
      <c r="A50" s="86" t="inlineStr">
        <is>
          <t>Indicador</t>
        </is>
      </c>
      <c r="B50" s="86" t="inlineStr">
        <is>
          <t>Resultado</t>
        </is>
      </c>
      <c r="C50" s="86" t="inlineStr">
        <is>
          <t>Mejor si</t>
        </is>
      </c>
      <c r="D50" s="86" t="inlineStr">
        <is>
          <t>Meta</t>
        </is>
      </c>
      <c r="E50" s="86" t="inlineStr">
        <is>
          <t>Límite</t>
        </is>
      </c>
      <c r="F50" s="86" t="inlineStr">
        <is>
          <t>Estado</t>
        </is>
      </c>
      <c r="G50" s="27" t="inlineStr">
        <is>
          <t>Cómo se calcula</t>
        </is>
      </c>
    </row>
    <row r="51" ht="24" customHeight="1">
      <c r="A51" s="80" t="inlineStr">
        <is>
          <t>Saldo de caja</t>
        </is>
      </c>
      <c r="B51" s="85">
        <f>B44</f>
        <v/>
      </c>
      <c r="C51" s="87">
        <f>'Conceptos y metas'!B27</f>
        <v/>
      </c>
      <c r="D51" s="88">
        <f>'Conceptos y metas'!C27</f>
        <v/>
      </c>
      <c r="E51" s="88">
        <f>'Conceptos y metas'!D27</f>
        <v/>
      </c>
      <c r="F51" s="81">
        <f>IF(C51="Más",IF(B51&gt;=D51,"BIEN",IF(B51&lt;E51,"MAL","ATENCIÓN")),IF(B51&lt;=D51,"BIEN",IF(B51&gt;E51,"MAL","ATENCIÓN")))</f>
        <v/>
      </c>
      <c r="G51" s="82" t="inlineStr">
        <is>
          <t>Saldo al cierre del período (fila 44).</t>
        </is>
      </c>
    </row>
    <row r="52" ht="24" customHeight="1">
      <c r="A52" s="80" t="inlineStr">
        <is>
          <t>Días de caja disponibles</t>
        </is>
      </c>
      <c r="B52" s="94">
        <f>IFERROR(B44/B46,0)</f>
        <v/>
      </c>
      <c r="C52" s="87">
        <f>'Conceptos y metas'!B28</f>
        <v/>
      </c>
      <c r="D52" s="95">
        <f>'Conceptos y metas'!C28</f>
        <v/>
      </c>
      <c r="E52" s="95">
        <f>'Conceptos y metas'!D28</f>
        <v/>
      </c>
      <c r="F52" s="81">
        <f>IF(C52="Más",IF(B52&gt;=D52,"BIEN",IF(B52&lt;E52,"MAL","ATENCIÓN")),IF(B52&lt;=D52,"BIEN",IF(B52&gt;E52,"MAL","ATENCIÓN")))</f>
        <v/>
      </c>
      <c r="G52" s="82" t="inlineStr">
        <is>
          <t>Saldo de caja ÷ salidas por día: ¿para cuántos días de gastos alcanza la caja?</t>
        </is>
      </c>
    </row>
    <row r="53" ht="24" customHeight="1">
      <c r="A53" s="80" t="inlineStr">
        <is>
          <t>Flujo neto del período</t>
        </is>
      </c>
      <c r="B53" s="85">
        <f>B40-B41</f>
        <v/>
      </c>
      <c r="C53" s="87">
        <f>'Conceptos y metas'!B29</f>
        <v/>
      </c>
      <c r="D53" s="88">
        <f>'Conceptos y metas'!C29</f>
        <v/>
      </c>
      <c r="E53" s="88">
        <f>'Conceptos y metas'!D29</f>
        <v/>
      </c>
      <c r="F53" s="81">
        <f>IF(C53="Más",IF(B53&gt;=D53,"BIEN",IF(B53&lt;E53,"MAL","ATENCIÓN")),IF(B53&lt;=D53,"BIEN",IF(B53&gt;E53,"MAL","ATENCIÓN")))</f>
        <v/>
      </c>
      <c r="G53" s="82" t="inlineStr">
        <is>
          <t>Entradas − Salidas. Positivo: entró más de lo que salió.</t>
        </is>
      </c>
    </row>
    <row r="54" ht="24" customHeight="1">
      <c r="A54" s="80" t="inlineStr">
        <is>
          <t>Días de cobranza</t>
        </is>
      </c>
      <c r="B54" s="83">
        <f>IFERROR(B45/B47,0)</f>
        <v/>
      </c>
      <c r="C54" s="87">
        <f>'Conceptos y metas'!B30</f>
        <v/>
      </c>
      <c r="D54" s="96">
        <f>'Conceptos y metas'!C30</f>
        <v/>
      </c>
      <c r="E54" s="96">
        <f>'Conceptos y metas'!D30</f>
        <v/>
      </c>
      <c r="F54" s="81">
        <f>IF(C54="Más",IF(B54&gt;=D54,"BIEN",IF(B54&lt;E54,"MAL","ATENCIÓN")),IF(B54&lt;=D54,"BIEN",IF(B54&gt;E54,"MAL","ATENCIÓN")))</f>
        <v/>
      </c>
      <c r="G54" s="82" t="inlineStr">
        <is>
          <t>Cuentas por cobrar ÷ ventas a crédito por día: cuántos días tardan los clientes en pagar.</t>
        </is>
      </c>
    </row>
    <row r="55" ht="24" customHeight="1">
      <c r="A55" s="80" t="inlineStr">
        <is>
          <t>Gastos vs presupuesto</t>
        </is>
      </c>
      <c r="B55" s="92">
        <f>IFERROR(B41/B48,0)</f>
        <v/>
      </c>
      <c r="C55" s="87">
        <f>'Conceptos y metas'!B31</f>
        <v/>
      </c>
      <c r="D55" s="90">
        <f>'Conceptos y metas'!C31</f>
        <v/>
      </c>
      <c r="E55" s="90">
        <f>'Conceptos y metas'!D31</f>
        <v/>
      </c>
      <c r="F55" s="81">
        <f>IF(C55="Más",IF(B55&gt;=D55,"BIEN",IF(B55&lt;E55,"MAL","ATENCIÓN")),IF(B55&lt;=D55,"BIEN",IF(B55&gt;E55,"MAL","ATENCIÓN")))</f>
        <v/>
      </c>
      <c r="G55" s="82" t="inlineStr">
        <is>
          <t>Salidas ÷ presupuesto del período. 100% = gastamos justo lo previsto.</t>
        </is>
      </c>
    </row>
    <row r="56">
      <c r="A56" s="97" t="inlineStr">
        <is>
          <t>Regla del color: BIEN = cumple la meta · ATENCIÓN = no llega a la meta, pero no cruzó el límite · MAL = cruzó el límite.</t>
        </is>
      </c>
    </row>
    <row r="58" ht="22" customHeight="1">
      <c r="A58" s="79" t="inlineStr">
        <is>
          <t>PARTE 4 · Resumen mes a mes (alimenta los gráficos)</t>
        </is>
      </c>
    </row>
    <row r="59" ht="34" customHeight="1">
      <c r="A59" s="86" t="inlineStr">
        <is>
          <t>Mes</t>
        </is>
      </c>
      <c r="B59" s="86" t="inlineStr">
        <is>
          <t>Entradas</t>
        </is>
      </c>
      <c r="C59" s="86" t="inlineStr">
        <is>
          <t>Salidas</t>
        </is>
      </c>
      <c r="D59" s="86" t="inlineStr">
        <is>
          <t>Flujo neto</t>
        </is>
      </c>
      <c r="E59" s="86" t="inlineStr">
        <is>
          <t>Días registrados</t>
        </is>
      </c>
      <c r="F59" s="86" t="inlineStr">
        <is>
          <t>Saldo de caja al cierre</t>
        </is>
      </c>
      <c r="G59" s="86" t="inlineStr">
        <is>
          <t>Meta caja</t>
        </is>
      </c>
      <c r="H59" s="86" t="inlineStr">
        <is>
          <t>Límite caja</t>
        </is>
      </c>
      <c r="I59" s="86" t="inlineStr">
        <is>
          <t>Ventas a crédito</t>
        </is>
      </c>
      <c r="J59" s="86" t="inlineStr">
        <is>
          <t>Cobros</t>
        </is>
      </c>
      <c r="K59" s="86" t="inlineStr">
        <is>
          <t>Cuentas por cobrar al cierre</t>
        </is>
      </c>
      <c r="L59" s="86" t="inlineStr">
        <is>
          <t>Días de cobranza</t>
        </is>
      </c>
      <c r="M59" s="86" t="inlineStr">
        <is>
          <t>Meta</t>
        </is>
      </c>
      <c r="N59" s="86" t="inlineStr">
        <is>
          <t>Límite</t>
        </is>
      </c>
      <c r="O59" s="86" t="inlineStr">
        <is>
          <t>Concepto elegido</t>
        </is>
      </c>
      <c r="P59" s="86" t="inlineStr">
        <is>
          <t>Presupuesto</t>
        </is>
      </c>
    </row>
    <row r="60">
      <c r="A60" s="81" t="inlineStr">
        <is>
          <t>Ene</t>
        </is>
      </c>
      <c r="B60" s="89">
        <f>D33</f>
        <v/>
      </c>
      <c r="C60" s="89">
        <f>D34</f>
        <v/>
      </c>
      <c r="D60" s="89">
        <f>B60-C60</f>
        <v/>
      </c>
      <c r="E60" s="96">
        <f>MAX(0,MIN(DATE($B$7,2,1),$B$10+1)-DATE($B$7,1,1))</f>
        <v/>
      </c>
      <c r="F60" s="88">
        <f>IF(E60=0,NA(),$B$13+SUM($B$60:B60)-SUM($C$60:C60))</f>
        <v/>
      </c>
      <c r="G60" s="88">
        <f>IF(E60=0,NA(),'Conceptos y metas'!$C$27)</f>
        <v/>
      </c>
      <c r="H60" s="88">
        <f>IF(E60=0,NA(),'Conceptos y metas'!$D$27)</f>
        <v/>
      </c>
      <c r="I60" s="89">
        <f>D35</f>
        <v/>
      </c>
      <c r="J60" s="89">
        <f>D20</f>
        <v/>
      </c>
      <c r="K60" s="88">
        <f>IF(E60=0,NA(),$B$14+SUM($I$60:I60)-SUM($J$60:J60))</f>
        <v/>
      </c>
      <c r="L60" s="96">
        <f>IF(E60=0,NA(),IFERROR(K60/(I60/E60),NA()))</f>
        <v/>
      </c>
      <c r="M60" s="96">
        <f>IF(E60=0,NA(),'Conceptos y metas'!$C$30)</f>
        <v/>
      </c>
      <c r="N60" s="96">
        <f>IF(E60=0,NA(),'Conceptos y metas'!$D$30)</f>
        <v/>
      </c>
      <c r="O60" s="89">
        <f>IFERROR(INDEX(D$18:D$32,MATCH($B$12,$A$18:$A$32,0)),0)</f>
        <v/>
      </c>
      <c r="P60" s="89">
        <f>IF(E60=0,NA(),IFERROR(INDEX($C$18:$C$32,MATCH($B$12,$A$18:$A$32,0))*12/365*E60,NA()))</f>
        <v/>
      </c>
    </row>
    <row r="61">
      <c r="A61" s="81" t="inlineStr">
        <is>
          <t>Feb</t>
        </is>
      </c>
      <c r="B61" s="89">
        <f>E33</f>
        <v/>
      </c>
      <c r="C61" s="89">
        <f>E34</f>
        <v/>
      </c>
      <c r="D61" s="89">
        <f>B61-C61</f>
        <v/>
      </c>
      <c r="E61" s="96">
        <f>MAX(0,MIN(DATE($B$7,3,1),$B$10+1)-DATE($B$7,2,1))</f>
        <v/>
      </c>
      <c r="F61" s="88">
        <f>IF(E61=0,NA(),$B$13+SUM($B$60:B61)-SUM($C$60:C61))</f>
        <v/>
      </c>
      <c r="G61" s="88">
        <f>IF(E61=0,NA(),'Conceptos y metas'!$C$27)</f>
        <v/>
      </c>
      <c r="H61" s="88">
        <f>IF(E61=0,NA(),'Conceptos y metas'!$D$27)</f>
        <v/>
      </c>
      <c r="I61" s="89">
        <f>E35</f>
        <v/>
      </c>
      <c r="J61" s="89">
        <f>E20</f>
        <v/>
      </c>
      <c r="K61" s="88">
        <f>IF(E61=0,NA(),$B$14+SUM($I$60:I61)-SUM($J$60:J61))</f>
        <v/>
      </c>
      <c r="L61" s="96">
        <f>IF(E61=0,NA(),IFERROR(K61/(I61/E61),NA()))</f>
        <v/>
      </c>
      <c r="M61" s="96">
        <f>IF(E61=0,NA(),'Conceptos y metas'!$C$30)</f>
        <v/>
      </c>
      <c r="N61" s="96">
        <f>IF(E61=0,NA(),'Conceptos y metas'!$D$30)</f>
        <v/>
      </c>
      <c r="O61" s="89">
        <f>IFERROR(INDEX(E$18:E$32,MATCH($B$12,$A$18:$A$32,0)),0)</f>
        <v/>
      </c>
      <c r="P61" s="89">
        <f>IF(E61=0,NA(),IFERROR(INDEX($C$18:$C$32,MATCH($B$12,$A$18:$A$32,0))*12/365*E61,NA()))</f>
        <v/>
      </c>
    </row>
    <row r="62">
      <c r="A62" s="81" t="inlineStr">
        <is>
          <t>Mar</t>
        </is>
      </c>
      <c r="B62" s="89">
        <f>F33</f>
        <v/>
      </c>
      <c r="C62" s="89">
        <f>F34</f>
        <v/>
      </c>
      <c r="D62" s="89">
        <f>B62-C62</f>
        <v/>
      </c>
      <c r="E62" s="96">
        <f>MAX(0,MIN(DATE($B$7,4,1),$B$10+1)-DATE($B$7,3,1))</f>
        <v/>
      </c>
      <c r="F62" s="88">
        <f>IF(E62=0,NA(),$B$13+SUM($B$60:B62)-SUM($C$60:C62))</f>
        <v/>
      </c>
      <c r="G62" s="88">
        <f>IF(E62=0,NA(),'Conceptos y metas'!$C$27)</f>
        <v/>
      </c>
      <c r="H62" s="88">
        <f>IF(E62=0,NA(),'Conceptos y metas'!$D$27)</f>
        <v/>
      </c>
      <c r="I62" s="89">
        <f>F35</f>
        <v/>
      </c>
      <c r="J62" s="89">
        <f>F20</f>
        <v/>
      </c>
      <c r="K62" s="88">
        <f>IF(E62=0,NA(),$B$14+SUM($I$60:I62)-SUM($J$60:J62))</f>
        <v/>
      </c>
      <c r="L62" s="96">
        <f>IF(E62=0,NA(),IFERROR(K62/(I62/E62),NA()))</f>
        <v/>
      </c>
      <c r="M62" s="96">
        <f>IF(E62=0,NA(),'Conceptos y metas'!$C$30)</f>
        <v/>
      </c>
      <c r="N62" s="96">
        <f>IF(E62=0,NA(),'Conceptos y metas'!$D$30)</f>
        <v/>
      </c>
      <c r="O62" s="89">
        <f>IFERROR(INDEX(F$18:F$32,MATCH($B$12,$A$18:$A$32,0)),0)</f>
        <v/>
      </c>
      <c r="P62" s="89">
        <f>IF(E62=0,NA(),IFERROR(INDEX($C$18:$C$32,MATCH($B$12,$A$18:$A$32,0))*12/365*E62,NA()))</f>
        <v/>
      </c>
    </row>
    <row r="63">
      <c r="A63" s="81" t="inlineStr">
        <is>
          <t>Abr</t>
        </is>
      </c>
      <c r="B63" s="89">
        <f>G33</f>
        <v/>
      </c>
      <c r="C63" s="89">
        <f>G34</f>
        <v/>
      </c>
      <c r="D63" s="89">
        <f>B63-C63</f>
        <v/>
      </c>
      <c r="E63" s="96">
        <f>MAX(0,MIN(DATE($B$7,5,1),$B$10+1)-DATE($B$7,4,1))</f>
        <v/>
      </c>
      <c r="F63" s="88">
        <f>IF(E63=0,NA(),$B$13+SUM($B$60:B63)-SUM($C$60:C63))</f>
        <v/>
      </c>
      <c r="G63" s="88">
        <f>IF(E63=0,NA(),'Conceptos y metas'!$C$27)</f>
        <v/>
      </c>
      <c r="H63" s="88">
        <f>IF(E63=0,NA(),'Conceptos y metas'!$D$27)</f>
        <v/>
      </c>
      <c r="I63" s="89">
        <f>G35</f>
        <v/>
      </c>
      <c r="J63" s="89">
        <f>G20</f>
        <v/>
      </c>
      <c r="K63" s="88">
        <f>IF(E63=0,NA(),$B$14+SUM($I$60:I63)-SUM($J$60:J63))</f>
        <v/>
      </c>
      <c r="L63" s="96">
        <f>IF(E63=0,NA(),IFERROR(K63/(I63/E63),NA()))</f>
        <v/>
      </c>
      <c r="M63" s="96">
        <f>IF(E63=0,NA(),'Conceptos y metas'!$C$30)</f>
        <v/>
      </c>
      <c r="N63" s="96">
        <f>IF(E63=0,NA(),'Conceptos y metas'!$D$30)</f>
        <v/>
      </c>
      <c r="O63" s="89">
        <f>IFERROR(INDEX(G$18:G$32,MATCH($B$12,$A$18:$A$32,0)),0)</f>
        <v/>
      </c>
      <c r="P63" s="89">
        <f>IF(E63=0,NA(),IFERROR(INDEX($C$18:$C$32,MATCH($B$12,$A$18:$A$32,0))*12/365*E63,NA()))</f>
        <v/>
      </c>
    </row>
    <row r="64">
      <c r="A64" s="81" t="inlineStr">
        <is>
          <t>May</t>
        </is>
      </c>
      <c r="B64" s="89">
        <f>H33</f>
        <v/>
      </c>
      <c r="C64" s="89">
        <f>H34</f>
        <v/>
      </c>
      <c r="D64" s="89">
        <f>B64-C64</f>
        <v/>
      </c>
      <c r="E64" s="96">
        <f>MAX(0,MIN(DATE($B$7,6,1),$B$10+1)-DATE($B$7,5,1))</f>
        <v/>
      </c>
      <c r="F64" s="88">
        <f>IF(E64=0,NA(),$B$13+SUM($B$60:B64)-SUM($C$60:C64))</f>
        <v/>
      </c>
      <c r="G64" s="88">
        <f>IF(E64=0,NA(),'Conceptos y metas'!$C$27)</f>
        <v/>
      </c>
      <c r="H64" s="88">
        <f>IF(E64=0,NA(),'Conceptos y metas'!$D$27)</f>
        <v/>
      </c>
      <c r="I64" s="89">
        <f>H35</f>
        <v/>
      </c>
      <c r="J64" s="89">
        <f>H20</f>
        <v/>
      </c>
      <c r="K64" s="88">
        <f>IF(E64=0,NA(),$B$14+SUM($I$60:I64)-SUM($J$60:J64))</f>
        <v/>
      </c>
      <c r="L64" s="96">
        <f>IF(E64=0,NA(),IFERROR(K64/(I64/E64),NA()))</f>
        <v/>
      </c>
      <c r="M64" s="96">
        <f>IF(E64=0,NA(),'Conceptos y metas'!$C$30)</f>
        <v/>
      </c>
      <c r="N64" s="96">
        <f>IF(E64=0,NA(),'Conceptos y metas'!$D$30)</f>
        <v/>
      </c>
      <c r="O64" s="89">
        <f>IFERROR(INDEX(H$18:H$32,MATCH($B$12,$A$18:$A$32,0)),0)</f>
        <v/>
      </c>
      <c r="P64" s="89">
        <f>IF(E64=0,NA(),IFERROR(INDEX($C$18:$C$32,MATCH($B$12,$A$18:$A$32,0))*12/365*E64,NA()))</f>
        <v/>
      </c>
    </row>
    <row r="65">
      <c r="A65" s="81" t="inlineStr">
        <is>
          <t>Jun</t>
        </is>
      </c>
      <c r="B65" s="89">
        <f>I33</f>
        <v/>
      </c>
      <c r="C65" s="89">
        <f>I34</f>
        <v/>
      </c>
      <c r="D65" s="89">
        <f>B65-C65</f>
        <v/>
      </c>
      <c r="E65" s="96">
        <f>MAX(0,MIN(DATE($B$7,7,1),$B$10+1)-DATE($B$7,6,1))</f>
        <v/>
      </c>
      <c r="F65" s="88">
        <f>IF(E65=0,NA(),$B$13+SUM($B$60:B65)-SUM($C$60:C65))</f>
        <v/>
      </c>
      <c r="G65" s="88">
        <f>IF(E65=0,NA(),'Conceptos y metas'!$C$27)</f>
        <v/>
      </c>
      <c r="H65" s="88">
        <f>IF(E65=0,NA(),'Conceptos y metas'!$D$27)</f>
        <v/>
      </c>
      <c r="I65" s="89">
        <f>I35</f>
        <v/>
      </c>
      <c r="J65" s="89">
        <f>I20</f>
        <v/>
      </c>
      <c r="K65" s="88">
        <f>IF(E65=0,NA(),$B$14+SUM($I$60:I65)-SUM($J$60:J65))</f>
        <v/>
      </c>
      <c r="L65" s="96">
        <f>IF(E65=0,NA(),IFERROR(K65/(I65/E65),NA()))</f>
        <v/>
      </c>
      <c r="M65" s="96">
        <f>IF(E65=0,NA(),'Conceptos y metas'!$C$30)</f>
        <v/>
      </c>
      <c r="N65" s="96">
        <f>IF(E65=0,NA(),'Conceptos y metas'!$D$30)</f>
        <v/>
      </c>
      <c r="O65" s="89">
        <f>IFERROR(INDEX(I$18:I$32,MATCH($B$12,$A$18:$A$32,0)),0)</f>
        <v/>
      </c>
      <c r="P65" s="89">
        <f>IF(E65=0,NA(),IFERROR(INDEX($C$18:$C$32,MATCH($B$12,$A$18:$A$32,0))*12/365*E65,NA()))</f>
        <v/>
      </c>
    </row>
    <row r="66">
      <c r="A66" s="81" t="inlineStr">
        <is>
          <t>Jul</t>
        </is>
      </c>
      <c r="B66" s="89">
        <f>J33</f>
        <v/>
      </c>
      <c r="C66" s="89">
        <f>J34</f>
        <v/>
      </c>
      <c r="D66" s="89">
        <f>B66-C66</f>
        <v/>
      </c>
      <c r="E66" s="96">
        <f>MAX(0,MIN(DATE($B$7,8,1),$B$10+1)-DATE($B$7,7,1))</f>
        <v/>
      </c>
      <c r="F66" s="88">
        <f>IF(E66=0,NA(),$B$13+SUM($B$60:B66)-SUM($C$60:C66))</f>
        <v/>
      </c>
      <c r="G66" s="88">
        <f>IF(E66=0,NA(),'Conceptos y metas'!$C$27)</f>
        <v/>
      </c>
      <c r="H66" s="88">
        <f>IF(E66=0,NA(),'Conceptos y metas'!$D$27)</f>
        <v/>
      </c>
      <c r="I66" s="89">
        <f>J35</f>
        <v/>
      </c>
      <c r="J66" s="89">
        <f>J20</f>
        <v/>
      </c>
      <c r="K66" s="88">
        <f>IF(E66=0,NA(),$B$14+SUM($I$60:I66)-SUM($J$60:J66))</f>
        <v/>
      </c>
      <c r="L66" s="96">
        <f>IF(E66=0,NA(),IFERROR(K66/(I66/E66),NA()))</f>
        <v/>
      </c>
      <c r="M66" s="96">
        <f>IF(E66=0,NA(),'Conceptos y metas'!$C$30)</f>
        <v/>
      </c>
      <c r="N66" s="96">
        <f>IF(E66=0,NA(),'Conceptos y metas'!$D$30)</f>
        <v/>
      </c>
      <c r="O66" s="89">
        <f>IFERROR(INDEX(J$18:J$32,MATCH($B$12,$A$18:$A$32,0)),0)</f>
        <v/>
      </c>
      <c r="P66" s="89">
        <f>IF(E66=0,NA(),IFERROR(INDEX($C$18:$C$32,MATCH($B$12,$A$18:$A$32,0))*12/365*E66,NA()))</f>
        <v/>
      </c>
    </row>
    <row r="67">
      <c r="A67" s="81" t="inlineStr">
        <is>
          <t>Ago</t>
        </is>
      </c>
      <c r="B67" s="89">
        <f>K33</f>
        <v/>
      </c>
      <c r="C67" s="89">
        <f>K34</f>
        <v/>
      </c>
      <c r="D67" s="89">
        <f>B67-C67</f>
        <v/>
      </c>
      <c r="E67" s="96">
        <f>MAX(0,MIN(DATE($B$7,9,1),$B$10+1)-DATE($B$7,8,1))</f>
        <v/>
      </c>
      <c r="F67" s="88">
        <f>IF(E67=0,NA(),$B$13+SUM($B$60:B67)-SUM($C$60:C67))</f>
        <v/>
      </c>
      <c r="G67" s="88">
        <f>IF(E67=0,NA(),'Conceptos y metas'!$C$27)</f>
        <v/>
      </c>
      <c r="H67" s="88">
        <f>IF(E67=0,NA(),'Conceptos y metas'!$D$27)</f>
        <v/>
      </c>
      <c r="I67" s="89">
        <f>K35</f>
        <v/>
      </c>
      <c r="J67" s="89">
        <f>K20</f>
        <v/>
      </c>
      <c r="K67" s="88">
        <f>IF(E67=0,NA(),$B$14+SUM($I$60:I67)-SUM($J$60:J67))</f>
        <v/>
      </c>
      <c r="L67" s="96">
        <f>IF(E67=0,NA(),IFERROR(K67/(I67/E67),NA()))</f>
        <v/>
      </c>
      <c r="M67" s="96">
        <f>IF(E67=0,NA(),'Conceptos y metas'!$C$30)</f>
        <v/>
      </c>
      <c r="N67" s="96">
        <f>IF(E67=0,NA(),'Conceptos y metas'!$D$30)</f>
        <v/>
      </c>
      <c r="O67" s="89">
        <f>IFERROR(INDEX(K$18:K$32,MATCH($B$12,$A$18:$A$32,0)),0)</f>
        <v/>
      </c>
      <c r="P67" s="89">
        <f>IF(E67=0,NA(),IFERROR(INDEX($C$18:$C$32,MATCH($B$12,$A$18:$A$32,0))*12/365*E67,NA()))</f>
        <v/>
      </c>
    </row>
    <row r="68">
      <c r="A68" s="81" t="inlineStr">
        <is>
          <t>Sep</t>
        </is>
      </c>
      <c r="B68" s="89">
        <f>L33</f>
        <v/>
      </c>
      <c r="C68" s="89">
        <f>L34</f>
        <v/>
      </c>
      <c r="D68" s="89">
        <f>B68-C68</f>
        <v/>
      </c>
      <c r="E68" s="96">
        <f>MAX(0,MIN(DATE($B$7,10,1),$B$10+1)-DATE($B$7,9,1))</f>
        <v/>
      </c>
      <c r="F68" s="88">
        <f>IF(E68=0,NA(),$B$13+SUM($B$60:B68)-SUM($C$60:C68))</f>
        <v/>
      </c>
      <c r="G68" s="88">
        <f>IF(E68=0,NA(),'Conceptos y metas'!$C$27)</f>
        <v/>
      </c>
      <c r="H68" s="88">
        <f>IF(E68=0,NA(),'Conceptos y metas'!$D$27)</f>
        <v/>
      </c>
      <c r="I68" s="89">
        <f>L35</f>
        <v/>
      </c>
      <c r="J68" s="89">
        <f>L20</f>
        <v/>
      </c>
      <c r="K68" s="88">
        <f>IF(E68=0,NA(),$B$14+SUM($I$60:I68)-SUM($J$60:J68))</f>
        <v/>
      </c>
      <c r="L68" s="96">
        <f>IF(E68=0,NA(),IFERROR(K68/(I68/E68),NA()))</f>
        <v/>
      </c>
      <c r="M68" s="96">
        <f>IF(E68=0,NA(),'Conceptos y metas'!$C$30)</f>
        <v/>
      </c>
      <c r="N68" s="96">
        <f>IF(E68=0,NA(),'Conceptos y metas'!$D$30)</f>
        <v/>
      </c>
      <c r="O68" s="89">
        <f>IFERROR(INDEX(L$18:L$32,MATCH($B$12,$A$18:$A$32,0)),0)</f>
        <v/>
      </c>
      <c r="P68" s="89">
        <f>IF(E68=0,NA(),IFERROR(INDEX($C$18:$C$32,MATCH($B$12,$A$18:$A$32,0))*12/365*E68,NA()))</f>
        <v/>
      </c>
    </row>
    <row r="69">
      <c r="A69" s="81" t="inlineStr">
        <is>
          <t>Oct</t>
        </is>
      </c>
      <c r="B69" s="89">
        <f>M33</f>
        <v/>
      </c>
      <c r="C69" s="89">
        <f>M34</f>
        <v/>
      </c>
      <c r="D69" s="89">
        <f>B69-C69</f>
        <v/>
      </c>
      <c r="E69" s="96">
        <f>MAX(0,MIN(DATE($B$7,11,1),$B$10+1)-DATE($B$7,10,1))</f>
        <v/>
      </c>
      <c r="F69" s="88">
        <f>IF(E69=0,NA(),$B$13+SUM($B$60:B69)-SUM($C$60:C69))</f>
        <v/>
      </c>
      <c r="G69" s="88">
        <f>IF(E69=0,NA(),'Conceptos y metas'!$C$27)</f>
        <v/>
      </c>
      <c r="H69" s="88">
        <f>IF(E69=0,NA(),'Conceptos y metas'!$D$27)</f>
        <v/>
      </c>
      <c r="I69" s="89">
        <f>M35</f>
        <v/>
      </c>
      <c r="J69" s="89">
        <f>M20</f>
        <v/>
      </c>
      <c r="K69" s="88">
        <f>IF(E69=0,NA(),$B$14+SUM($I$60:I69)-SUM($J$60:J69))</f>
        <v/>
      </c>
      <c r="L69" s="96">
        <f>IF(E69=0,NA(),IFERROR(K69/(I69/E69),NA()))</f>
        <v/>
      </c>
      <c r="M69" s="96">
        <f>IF(E69=0,NA(),'Conceptos y metas'!$C$30)</f>
        <v/>
      </c>
      <c r="N69" s="96">
        <f>IF(E69=0,NA(),'Conceptos y metas'!$D$30)</f>
        <v/>
      </c>
      <c r="O69" s="89">
        <f>IFERROR(INDEX(M$18:M$32,MATCH($B$12,$A$18:$A$32,0)),0)</f>
        <v/>
      </c>
      <c r="P69" s="89">
        <f>IF(E69=0,NA(),IFERROR(INDEX($C$18:$C$32,MATCH($B$12,$A$18:$A$32,0))*12/365*E69,NA()))</f>
        <v/>
      </c>
    </row>
    <row r="70">
      <c r="A70" s="81" t="inlineStr">
        <is>
          <t>Nov</t>
        </is>
      </c>
      <c r="B70" s="89">
        <f>N33</f>
        <v/>
      </c>
      <c r="C70" s="89">
        <f>N34</f>
        <v/>
      </c>
      <c r="D70" s="89">
        <f>B70-C70</f>
        <v/>
      </c>
      <c r="E70" s="96">
        <f>MAX(0,MIN(DATE($B$7,12,1),$B$10+1)-DATE($B$7,11,1))</f>
        <v/>
      </c>
      <c r="F70" s="88">
        <f>IF(E70=0,NA(),$B$13+SUM($B$60:B70)-SUM($C$60:C70))</f>
        <v/>
      </c>
      <c r="G70" s="88">
        <f>IF(E70=0,NA(),'Conceptos y metas'!$C$27)</f>
        <v/>
      </c>
      <c r="H70" s="88">
        <f>IF(E70=0,NA(),'Conceptos y metas'!$D$27)</f>
        <v/>
      </c>
      <c r="I70" s="89">
        <f>N35</f>
        <v/>
      </c>
      <c r="J70" s="89">
        <f>N20</f>
        <v/>
      </c>
      <c r="K70" s="88">
        <f>IF(E70=0,NA(),$B$14+SUM($I$60:I70)-SUM($J$60:J70))</f>
        <v/>
      </c>
      <c r="L70" s="96">
        <f>IF(E70=0,NA(),IFERROR(K70/(I70/E70),NA()))</f>
        <v/>
      </c>
      <c r="M70" s="96">
        <f>IF(E70=0,NA(),'Conceptos y metas'!$C$30)</f>
        <v/>
      </c>
      <c r="N70" s="96">
        <f>IF(E70=0,NA(),'Conceptos y metas'!$D$30)</f>
        <v/>
      </c>
      <c r="O70" s="89">
        <f>IFERROR(INDEX(N$18:N$32,MATCH($B$12,$A$18:$A$32,0)),0)</f>
        <v/>
      </c>
      <c r="P70" s="89">
        <f>IF(E70=0,NA(),IFERROR(INDEX($C$18:$C$32,MATCH($B$12,$A$18:$A$32,0))*12/365*E70,NA()))</f>
        <v/>
      </c>
    </row>
    <row r="71">
      <c r="A71" s="81" t="inlineStr">
        <is>
          <t>Dic</t>
        </is>
      </c>
      <c r="B71" s="89">
        <f>O33</f>
        <v/>
      </c>
      <c r="C71" s="89">
        <f>O34</f>
        <v/>
      </c>
      <c r="D71" s="89">
        <f>B71-C71</f>
        <v/>
      </c>
      <c r="E71" s="96">
        <f>MAX(0,MIN(DATE($B$7,13,1),$B$10+1)-DATE($B$7,12,1))</f>
        <v/>
      </c>
      <c r="F71" s="88">
        <f>IF(E71=0,NA(),$B$13+SUM($B$60:B71)-SUM($C$60:C71))</f>
        <v/>
      </c>
      <c r="G71" s="88">
        <f>IF(E71=0,NA(),'Conceptos y metas'!$C$27)</f>
        <v/>
      </c>
      <c r="H71" s="88">
        <f>IF(E71=0,NA(),'Conceptos y metas'!$D$27)</f>
        <v/>
      </c>
      <c r="I71" s="89">
        <f>O35</f>
        <v/>
      </c>
      <c r="J71" s="89">
        <f>O20</f>
        <v/>
      </c>
      <c r="K71" s="88">
        <f>IF(E71=0,NA(),$B$14+SUM($I$60:I71)-SUM($J$60:J71))</f>
        <v/>
      </c>
      <c r="L71" s="96">
        <f>IF(E71=0,NA(),IFERROR(K71/(I71/E71),NA()))</f>
        <v/>
      </c>
      <c r="M71" s="96">
        <f>IF(E71=0,NA(),'Conceptos y metas'!$C$30)</f>
        <v/>
      </c>
      <c r="N71" s="96">
        <f>IF(E71=0,NA(),'Conceptos y metas'!$D$30)</f>
        <v/>
      </c>
      <c r="O71" s="89">
        <f>IFERROR(INDEX(O$18:O$32,MATCH($B$12,$A$18:$A$32,0)),0)</f>
        <v/>
      </c>
      <c r="P71" s="89">
        <f>IF(E71=0,NA(),IFERROR(INDEX($C$18:$C$32,MATCH($B$12,$A$18:$A$32,0))*12/365*E71,NA()))</f>
        <v/>
      </c>
    </row>
    <row r="72" ht="26" customHeight="1">
      <c r="A72" s="93" t="inlineStr">
        <is>
          <t>Entradas, salidas y ventas a crédito vienen de los totales de la Parte 2. El saldo se va acumulando mes a mes desde el 1 de enero. #N/A = mes sin datos (a propósito, para el gráfico).</t>
        </is>
      </c>
    </row>
  </sheetData>
  <mergeCells count="34">
    <mergeCell ref="C10:N10"/>
    <mergeCell ref="C47:N47"/>
    <mergeCell ref="A58:T58"/>
    <mergeCell ref="G52:N52"/>
    <mergeCell ref="C41:N41"/>
    <mergeCell ref="C44:N44"/>
    <mergeCell ref="C40:N40"/>
    <mergeCell ref="C9:N9"/>
    <mergeCell ref="A72:P72"/>
    <mergeCell ref="C43:N43"/>
    <mergeCell ref="C12:N12"/>
    <mergeCell ref="C46:N46"/>
    <mergeCell ref="C11:N11"/>
    <mergeCell ref="C39:N39"/>
    <mergeCell ref="C8:N8"/>
    <mergeCell ref="A16:T16"/>
    <mergeCell ref="C48:N48"/>
    <mergeCell ref="G53:N53"/>
    <mergeCell ref="C7:N7"/>
    <mergeCell ref="A56:N56"/>
    <mergeCell ref="A36:S36"/>
    <mergeCell ref="A2:N2"/>
    <mergeCell ref="C13:N13"/>
    <mergeCell ref="G55:N55"/>
    <mergeCell ref="C6:N6"/>
    <mergeCell ref="G51:N51"/>
    <mergeCell ref="C42:N42"/>
    <mergeCell ref="A4:T4"/>
    <mergeCell ref="C5:N5"/>
    <mergeCell ref="C14:N14"/>
    <mergeCell ref="C45:N45"/>
    <mergeCell ref="G54:N54"/>
    <mergeCell ref="A38:T38"/>
    <mergeCell ref="G50:N50"/>
  </mergeCells>
  <conditionalFormatting sqref="F51:F55">
    <cfRule type="expression" priority="1" dxfId="9">
      <formula>$F51="BIEN"</formula>
    </cfRule>
    <cfRule type="expression" priority="2" dxfId="10">
      <formula>$F51="ATENCIÓN"</formula>
    </cfRule>
    <cfRule type="expression" priority="3" dxfId="11">
      <formula>$F51="MAL"</formula>
    </cfRule>
  </conditionalFormatting>
  <conditionalFormatting sqref="F60:P71">
    <cfRule type="expression" priority="4" dxfId="12">
      <formula>ISNA(F60)</formula>
    </cfRule>
  </conditionalFormatting>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2026-10-03T12:36:51Z</dcterms:created>
  <dcterms:modified xmlns:dcterms="http://purl.org/dc/terms/" xmlns:xsi="http://www.w3.org/2001/XMLSchema-instance" xsi:type="dcterms:W3CDTF">2026-10-03T12:36:52Z</dcterms:modified>
</cp:coreProperties>
</file>